
<file path=[Content_Types].xml><?xml version="1.0" encoding="utf-8"?>
<Types xmlns="http://schemas.openxmlformats.org/package/2006/content-types">
  <Override PartName="/xl/worksheets/sheet13.xml" ContentType="application/vnd.openxmlformats-officedocument.spreadsheetml.worksheet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worksheets/sheet20.xml" ContentType="application/vnd.openxmlformats-officedocument.spreadsheetml.worksheet+xml"/>
  <Override PartName="/xl/drawings/drawing17.xml" ContentType="application/vnd.openxmlformats-officedocument.drawing+xml"/>
  <Default Extension="xml" ContentType="application/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charts/chart29.xml" ContentType="application/vnd.openxmlformats-officedocument.drawingml.chart+xml"/>
  <Override PartName="/xl/drawings/drawing15.xml" ContentType="application/vnd.openxmlformats-officedocument.drawing+xml"/>
  <Override PartName="/xl/charts/chart49.xml" ContentType="application/vnd.openxmlformats-officedocument.drawingml.chart+xml"/>
  <Override PartName="/xl/charts/chart58.xml" ContentType="application/vnd.openxmlformats-officedocument.drawingml.chart+xml"/>
  <Override PartName="/xl/worksheets/sheet3.xml" ContentType="application/vnd.openxmlformats-officedocument.spreadsheetml.worksheet+xml"/>
  <Override PartName="/xl/charts/chart18.xml" ContentType="application/vnd.openxmlformats-officedocument.drawingml.chart+xml"/>
  <Override PartName="/xl/charts/chart27.xml" ContentType="application/vnd.openxmlformats-officedocument.drawingml.chart+xml"/>
  <Override PartName="/xl/charts/chart36.xml" ContentType="application/vnd.openxmlformats-officedocument.drawingml.chart+xml"/>
  <Override PartName="/xl/drawings/drawing13.xml" ContentType="application/vnd.openxmlformats-officedocument.drawing+xml"/>
  <Override PartName="/xl/charts/chart38.xml" ContentType="application/vnd.openxmlformats-officedocument.drawingml.chart+xml"/>
  <Override PartName="/xl/charts/chart47.xml" ContentType="application/vnd.openxmlformats-officedocument.drawingml.chart+xml"/>
  <Override PartName="/xl/charts/chart56.xml" ContentType="application/vnd.openxmlformats-officedocument.drawingml.char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harts/chart16.xml" ContentType="application/vnd.openxmlformats-officedocument.drawingml.chart+xml"/>
  <Override PartName="/xl/charts/chart25.xml" ContentType="application/vnd.openxmlformats-officedocument.drawingml.chart+xml"/>
  <Override PartName="/xl/drawings/drawing11.xml" ContentType="application/vnd.openxmlformats-officedocument.drawing+xml"/>
  <Override PartName="/xl/charts/chart34.xml" ContentType="application/vnd.openxmlformats-officedocument.drawingml.chart+xml"/>
  <Override PartName="/xl/charts/chart45.xml" ContentType="application/vnd.openxmlformats-officedocument.drawingml.chart+xml"/>
  <Override PartName="/xl/charts/chart54.xml" ContentType="application/vnd.openxmlformats-officedocument.drawingml.chart+xml"/>
  <Override PartName="/xl/drawings/drawing20.xml" ContentType="application/vnd.openxmlformats-officedocument.drawing+xml"/>
  <Override PartName="/xl/sharedStrings.xml" ContentType="application/vnd.openxmlformats-officedocument.spreadsheetml.sharedStrings+xml"/>
  <Override PartName="/xl/charts/chart14.xml" ContentType="application/vnd.openxmlformats-officedocument.drawingml.chart+xml"/>
  <Override PartName="/xl/charts/chart23.xml" ContentType="application/vnd.openxmlformats-officedocument.drawingml.chart+xml"/>
  <Override PartName="/xl/charts/chart32.xml" ContentType="application/vnd.openxmlformats-officedocument.drawingml.chart+xml"/>
  <Override PartName="/xl/charts/chart43.xml" ContentType="application/vnd.openxmlformats-officedocument.drawingml.chart+xml"/>
  <Override PartName="/xl/charts/chart52.xml" ContentType="application/vnd.openxmlformats-officedocument.drawingml.chart+xml"/>
  <Override PartName="/xl/worksheets/sheet18.xml" ContentType="application/vnd.openxmlformats-officedocument.spreadsheetml.worksheet+xml"/>
  <Override PartName="/xl/charts/chart9.xml" ContentType="application/vnd.openxmlformats-officedocument.drawingml.chart+xml"/>
  <Override PartName="/xl/charts/chart12.xml" ContentType="application/vnd.openxmlformats-officedocument.drawingml.chart+xml"/>
  <Override PartName="/xl/charts/chart21.xml" ContentType="application/vnd.openxmlformats-officedocument.drawingml.chart+xml"/>
  <Override PartName="/xl/charts/chart30.xml" ContentType="application/vnd.openxmlformats-officedocument.drawingml.chart+xml"/>
  <Override PartName="/xl/charts/chart41.xml" ContentType="application/vnd.openxmlformats-officedocument.drawingml.chart+xml"/>
  <Override PartName="/xl/charts/chart50.xml" ContentType="application/vnd.openxmlformats-officedocument.drawingml.char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charts/chart7.xml" ContentType="application/vnd.openxmlformats-officedocument.drawingml.chart+xml"/>
  <Override PartName="/xl/charts/chart10.xml" ContentType="application/vnd.openxmlformats-officedocument.drawingml.chart+xml"/>
  <Override PartName="/xl/drawings/drawing9.xml" ContentType="application/vnd.openxmlformats-officedocument.drawing+xml"/>
  <Override PartName="/xl/worksheets/sheet14.xml" ContentType="application/vnd.openxmlformats-officedocument.spreadsheetml.worksheet+xml"/>
  <Override PartName="/xl/charts/chart5.xml" ContentType="application/vnd.openxmlformats-officedocument.drawingml.chart+xml"/>
  <Override PartName="/xl/drawings/drawing7.xml" ContentType="application/vnd.openxmlformats-officedocument.drawing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worksheets/sheet12.xml" ContentType="application/vnd.openxmlformats-officedocument.spreadsheetml.worksheet+xml"/>
  <Override PartName="/xl/worksheets/sheet21.xml" ContentType="application/vnd.openxmlformats-officedocument.spreadsheetml.worksheet+xml"/>
  <Override PartName="/xl/charts/chart3.xml" ContentType="application/vnd.openxmlformats-officedocument.drawingml.chart+xml"/>
  <Override PartName="/xl/drawings/drawing5.xml" ContentType="application/vnd.openxmlformats-officedocument.drawing+xml"/>
  <Override PartName="/xl/drawings/drawing18.xml" ContentType="application/vnd.openxmlformats-officedocument.drawing+xml"/>
  <Override PartName="/xl/charts/chart59.xml" ContentType="application/vnd.openxmlformats-officedocument.drawingml.chart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10.xml" ContentType="application/vnd.openxmlformats-officedocument.spreadsheetml.worksheet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xl/charts/chart39.xml" ContentType="application/vnd.openxmlformats-officedocument.drawingml.chart+xml"/>
  <Override PartName="/xl/drawings/drawing16.xml" ContentType="application/vnd.openxmlformats-officedocument.drawing+xml"/>
  <Override PartName="/xl/charts/chart48.xml" ContentType="application/vnd.openxmlformats-officedocument.drawingml.chart+xml"/>
  <Override PartName="/xl/charts/chart57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xl/drawings/drawing1.xml" ContentType="application/vnd.openxmlformats-officedocument.drawing+xml"/>
  <Override PartName="/xl/charts/chart19.xml" ContentType="application/vnd.openxmlformats-officedocument.drawingml.chart+xml"/>
  <Override PartName="/xl/charts/chart28.xml" ContentType="application/vnd.openxmlformats-officedocument.drawingml.chart+xml"/>
  <Override PartName="/xl/charts/chart37.xml" ContentType="application/vnd.openxmlformats-officedocument.drawingml.chart+xml"/>
  <Override PartName="/xl/drawings/drawing14.xml" ContentType="application/vnd.openxmlformats-officedocument.drawing+xml"/>
  <Override PartName="/xl/charts/chart46.xml" ContentType="application/vnd.openxmlformats-officedocument.drawingml.chart+xml"/>
  <Override PartName="/xl/charts/chart55.xml" ContentType="application/vnd.openxmlformats-officedocument.drawingml.chart+xml"/>
  <Override PartName="/xl/charts/chart17.xml" ContentType="application/vnd.openxmlformats-officedocument.drawingml.chart+xml"/>
  <Override PartName="/xl/charts/chart26.xml" ContentType="application/vnd.openxmlformats-officedocument.drawingml.chart+xml"/>
  <Override PartName="/xl/drawings/drawing12.xml" ContentType="application/vnd.openxmlformats-officedocument.drawing+xml"/>
  <Override PartName="/xl/charts/chart35.xml" ContentType="application/vnd.openxmlformats-officedocument.drawingml.chart+xml"/>
  <Override PartName="/xl/charts/chart44.xml" ContentType="application/vnd.openxmlformats-officedocument.drawingml.chart+xml"/>
  <Override PartName="/xl/charts/chart53.xml" ContentType="application/vnd.openxmlformats-officedocument.drawingml.char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charts/chart13.xml" ContentType="application/vnd.openxmlformats-officedocument.drawingml.chart+xml"/>
  <Override PartName="/xl/charts/chart15.xml" ContentType="application/vnd.openxmlformats-officedocument.drawingml.chart+xml"/>
  <Override PartName="/xl/charts/chart24.xml" ContentType="application/vnd.openxmlformats-officedocument.drawingml.chart+xml"/>
  <Override PartName="/xl/drawings/drawing10.xml" ContentType="application/vnd.openxmlformats-officedocument.drawing+xml"/>
  <Override PartName="/xl/charts/chart33.xml" ContentType="application/vnd.openxmlformats-officedocument.drawingml.chart+xml"/>
  <Override PartName="/xl/charts/chart42.xml" ContentType="application/vnd.openxmlformats-officedocument.drawingml.chart+xml"/>
  <Override PartName="/xl/charts/chart51.xml" ContentType="application/vnd.openxmlformats-officedocument.drawingml.chart+xml"/>
  <Override PartName="/xl/worksheets/sheet17.xml" ContentType="application/vnd.openxmlformats-officedocument.spreadsheetml.worksheet+xml"/>
  <Override PartName="/xl/charts/chart8.xml" ContentType="application/vnd.openxmlformats-officedocument.drawingml.chart+xml"/>
  <Override PartName="/xl/charts/chart11.xml" ContentType="application/vnd.openxmlformats-officedocument.drawingml.chart+xml"/>
  <Override PartName="/xl/charts/chart22.xml" ContentType="application/vnd.openxmlformats-officedocument.drawingml.chart+xml"/>
  <Override PartName="/xl/charts/chart31.xml" ContentType="application/vnd.openxmlformats-officedocument.drawingml.chart+xml"/>
  <Override PartName="/xl/charts/chart40.xml" ContentType="application/vnd.openxmlformats-officedocument.drawingml.chart+xml"/>
  <Override PartName="/xl/charts/chart60.xml" ContentType="application/vnd.openxmlformats-officedocument.drawingml.chart+xml"/>
  <Override PartName="/docProps/core.xml" ContentType="application/vnd.openxmlformats-package.core-properties+xml"/>
  <Override PartName="/xl/worksheets/sheet15.xml" ContentType="application/vnd.openxmlformats-officedocument.spreadsheetml.worksheet+xml"/>
  <Override PartName="/xl/charts/chart6.xml" ContentType="application/vnd.openxmlformats-officedocument.drawingml.chart+xml"/>
  <Override PartName="/xl/charts/chart20.xml" ContentType="application/vnd.openxmlformats-officedocument.drawingml.char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drawings/drawing8.xml" ContentType="application/vnd.openxmlformats-officedocument.drawing+xml"/>
  <Override PartName="/xl/drawings/drawing19.xml" ContentType="application/vnd.openxmlformats-officedocument.drawing+xml"/>
  <Override PartName="/xl/worksheets/sheet11.xml" ContentType="application/vnd.openxmlformats-officedocument.spreadsheetml.worksheet+xml"/>
  <Override PartName="/xl/charts/chart2.xml" ContentType="application/vnd.openxmlformats-officedocument.drawingml.chart+xml"/>
  <Override PartName="/xl/drawings/drawing4.xml" ContentType="application/vnd.openxmlformats-officedocument.drawing+xml"/>
  <Default Extension="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11760" firstSheet="9" activeTab="9"/>
  </bookViews>
  <sheets>
    <sheet name="Eotaxin" sheetId="1" r:id="rId1"/>
    <sheet name=" GM-CSF" sheetId="2" r:id="rId2"/>
    <sheet name="GROα" sheetId="3" r:id="rId3"/>
    <sheet name="IFN-γ" sheetId="4" r:id="rId4"/>
    <sheet name="IL-1B" sheetId="5" r:id="rId5"/>
    <sheet name="IL-2" sheetId="6" r:id="rId6"/>
    <sheet name="IL-4" sheetId="7" r:id="rId7"/>
    <sheet name="IL-5" sheetId="8" r:id="rId8"/>
    <sheet name="IL-6" sheetId="9" r:id="rId9"/>
    <sheet name="IL-8" sheetId="10" r:id="rId10"/>
    <sheet name="IL-12" sheetId="11" r:id="rId11"/>
    <sheet name="IL-13" sheetId="12" r:id="rId12"/>
    <sheet name="IL-18" sheetId="13" r:id="rId13"/>
    <sheet name="IP-10" sheetId="14" r:id="rId14"/>
    <sheet name="MCP-1" sheetId="23" r:id="rId15"/>
    <sheet name="MIP-1α" sheetId="24" r:id="rId16"/>
    <sheet name="MIP-1β" sheetId="25" r:id="rId17"/>
    <sheet name="RANTES" sheetId="26" r:id="rId18"/>
    <sheet name="SDF-1α" sheetId="27" r:id="rId19"/>
    <sheet name="TNF-α" sheetId="28" r:id="rId20"/>
    <sheet name="Sheet1" sheetId="29" r:id="rId21"/>
  </sheets>
  <externalReferences>
    <externalReference r:id="rId22"/>
    <externalReference r:id="rId23"/>
  </externalReferences>
  <definedNames>
    <definedName name="_xlnm._FilterDatabase" localSheetId="1" hidden="1">' GM-CSF'!$G$8:$G$97</definedName>
  </definedNames>
  <calcPr calcId="124519"/>
</workbook>
</file>

<file path=xl/calcChain.xml><?xml version="1.0" encoding="utf-8"?>
<calcChain xmlns="http://schemas.openxmlformats.org/spreadsheetml/2006/main">
  <c r="F9" i="14"/>
  <c r="F10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33"/>
  <c r="F34"/>
  <c r="F35"/>
  <c r="F8"/>
  <c r="F9" i="12"/>
  <c r="F10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42"/>
  <c r="F43"/>
  <c r="F44"/>
  <c r="F45"/>
  <c r="F46"/>
  <c r="F47"/>
  <c r="F48"/>
  <c r="F49"/>
  <c r="F50"/>
  <c r="F51"/>
  <c r="F52"/>
  <c r="F53"/>
  <c r="F54"/>
  <c r="F55"/>
  <c r="F56"/>
  <c r="F57"/>
  <c r="F58"/>
  <c r="F59"/>
  <c r="F60"/>
  <c r="F61"/>
  <c r="F62"/>
  <c r="F63"/>
  <c r="F64"/>
  <c r="F65"/>
  <c r="F66"/>
  <c r="F67"/>
  <c r="F68"/>
  <c r="F69"/>
  <c r="F70"/>
  <c r="F71"/>
  <c r="F72"/>
  <c r="F73"/>
  <c r="F74"/>
  <c r="F75"/>
  <c r="F76"/>
  <c r="F77"/>
  <c r="F78"/>
  <c r="F79"/>
  <c r="F80"/>
  <c r="F81"/>
  <c r="F82"/>
  <c r="F83"/>
  <c r="F84"/>
  <c r="F85"/>
  <c r="F86"/>
  <c r="F87"/>
  <c r="F88"/>
  <c r="F89"/>
  <c r="F90"/>
  <c r="F91"/>
  <c r="F92"/>
  <c r="F93"/>
  <c r="F94"/>
  <c r="F95"/>
  <c r="F96"/>
  <c r="F97"/>
  <c r="F8"/>
  <c r="F9" i="11"/>
  <c r="F10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42"/>
  <c r="F43"/>
  <c r="F44"/>
  <c r="F45"/>
  <c r="F46"/>
  <c r="F47"/>
  <c r="F48"/>
  <c r="F49"/>
  <c r="F50"/>
  <c r="F51"/>
  <c r="F52"/>
  <c r="F53"/>
  <c r="F54"/>
  <c r="F55"/>
  <c r="F56"/>
  <c r="F57"/>
  <c r="F58"/>
  <c r="F59"/>
  <c r="F60"/>
  <c r="F61"/>
  <c r="F62"/>
  <c r="F63"/>
  <c r="F64"/>
  <c r="F65"/>
  <c r="F66"/>
  <c r="F67"/>
  <c r="F68"/>
  <c r="F69"/>
  <c r="F70"/>
  <c r="F71"/>
  <c r="F72"/>
  <c r="F73"/>
  <c r="F74"/>
  <c r="F75"/>
  <c r="F76"/>
  <c r="F77"/>
  <c r="F78"/>
  <c r="F79"/>
  <c r="F80"/>
  <c r="F81"/>
  <c r="F82"/>
  <c r="F83"/>
  <c r="F84"/>
  <c r="F85"/>
  <c r="F86"/>
  <c r="F87"/>
  <c r="F88"/>
  <c r="F89"/>
  <c r="F90"/>
  <c r="F91"/>
  <c r="F92"/>
  <c r="F93"/>
  <c r="F94"/>
  <c r="F95"/>
  <c r="F96"/>
  <c r="F97"/>
  <c r="F8"/>
  <c r="F9" i="10"/>
  <c r="F10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42"/>
  <c r="F43"/>
  <c r="F44"/>
  <c r="F45"/>
  <c r="F46"/>
  <c r="F47"/>
  <c r="F48"/>
  <c r="F49"/>
  <c r="F50"/>
  <c r="F51"/>
  <c r="F52"/>
  <c r="F53"/>
  <c r="F54"/>
  <c r="F55"/>
  <c r="F56"/>
  <c r="F57"/>
  <c r="F58"/>
  <c r="F59"/>
  <c r="F60"/>
  <c r="F61"/>
  <c r="F62"/>
  <c r="F63"/>
  <c r="F64"/>
  <c r="F65"/>
  <c r="F66"/>
  <c r="F67"/>
  <c r="F68"/>
  <c r="F69"/>
  <c r="F70"/>
  <c r="F71"/>
  <c r="F72"/>
  <c r="F73"/>
  <c r="F74"/>
  <c r="F75"/>
  <c r="F76"/>
  <c r="F77"/>
  <c r="F78"/>
  <c r="F79"/>
  <c r="F80"/>
  <c r="F81"/>
  <c r="F82"/>
  <c r="F83"/>
  <c r="F84"/>
  <c r="F85"/>
  <c r="F86"/>
  <c r="F87"/>
  <c r="F88"/>
  <c r="F89"/>
  <c r="F90"/>
  <c r="F91"/>
  <c r="F92"/>
  <c r="F93"/>
  <c r="F94"/>
  <c r="F95"/>
  <c r="F96"/>
  <c r="F97"/>
  <c r="F8"/>
  <c r="F9" i="9"/>
  <c r="F10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42"/>
  <c r="F43"/>
  <c r="F44"/>
  <c r="F45"/>
  <c r="F46"/>
  <c r="F47"/>
  <c r="F48"/>
  <c r="F49"/>
  <c r="F50"/>
  <c r="F51"/>
  <c r="F52"/>
  <c r="F53"/>
  <c r="F54"/>
  <c r="F55"/>
  <c r="F56"/>
  <c r="F57"/>
  <c r="F58"/>
  <c r="F59"/>
  <c r="F60"/>
  <c r="F61"/>
  <c r="F62"/>
  <c r="F63"/>
  <c r="F64"/>
  <c r="F65"/>
  <c r="F66"/>
  <c r="F67"/>
  <c r="F68"/>
  <c r="F69"/>
  <c r="F70"/>
  <c r="F71"/>
  <c r="F72"/>
  <c r="F73"/>
  <c r="F74"/>
  <c r="F75"/>
  <c r="F76"/>
  <c r="F77"/>
  <c r="F78"/>
  <c r="F79"/>
  <c r="F80"/>
  <c r="F81"/>
  <c r="F82"/>
  <c r="F83"/>
  <c r="F84"/>
  <c r="F85"/>
  <c r="F86"/>
  <c r="F87"/>
  <c r="F88"/>
  <c r="F89"/>
  <c r="F90"/>
  <c r="F91"/>
  <c r="F92"/>
  <c r="F93"/>
  <c r="F94"/>
  <c r="F95"/>
  <c r="F96"/>
  <c r="F97"/>
  <c r="F8"/>
  <c r="F9" i="7"/>
  <c r="F10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42"/>
  <c r="F43"/>
  <c r="F44"/>
  <c r="F45"/>
  <c r="F46"/>
  <c r="F47"/>
  <c r="F48"/>
  <c r="F49"/>
  <c r="F50"/>
  <c r="F51"/>
  <c r="F52"/>
  <c r="F53"/>
  <c r="F54"/>
  <c r="F55"/>
  <c r="F56"/>
  <c r="F57"/>
  <c r="F58"/>
  <c r="F59"/>
  <c r="F60"/>
  <c r="F61"/>
  <c r="F62"/>
  <c r="F63"/>
  <c r="F64"/>
  <c r="F65"/>
  <c r="F66"/>
  <c r="F67"/>
  <c r="F68"/>
  <c r="F69"/>
  <c r="F70"/>
  <c r="F71"/>
  <c r="F72"/>
  <c r="F73"/>
  <c r="F74"/>
  <c r="F75"/>
  <c r="F76"/>
  <c r="F77"/>
  <c r="F78"/>
  <c r="F79"/>
  <c r="F80"/>
  <c r="F81"/>
  <c r="F82"/>
  <c r="F83"/>
  <c r="F84"/>
  <c r="F85"/>
  <c r="F86"/>
  <c r="F87"/>
  <c r="F88"/>
  <c r="F89"/>
  <c r="F90"/>
  <c r="F91"/>
  <c r="F92"/>
  <c r="F93"/>
  <c r="F94"/>
  <c r="F95"/>
  <c r="F96"/>
  <c r="F97"/>
  <c r="F8"/>
  <c r="F9" i="6" l="1"/>
  <c r="F10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42"/>
  <c r="F43"/>
  <c r="F44"/>
  <c r="F45"/>
  <c r="F46"/>
  <c r="F47"/>
  <c r="F48"/>
  <c r="F49"/>
  <c r="F50"/>
  <c r="F51"/>
  <c r="F52"/>
  <c r="F53"/>
  <c r="F54"/>
  <c r="F55"/>
  <c r="F56"/>
  <c r="F57"/>
  <c r="F58"/>
  <c r="F59"/>
  <c r="F60"/>
  <c r="F61"/>
  <c r="F62"/>
  <c r="F63"/>
  <c r="F64"/>
  <c r="F65"/>
  <c r="F66"/>
  <c r="F67"/>
  <c r="F68"/>
  <c r="F69"/>
  <c r="F70"/>
  <c r="F71"/>
  <c r="F72"/>
  <c r="F73"/>
  <c r="F74"/>
  <c r="F75"/>
  <c r="F76"/>
  <c r="F77"/>
  <c r="F78"/>
  <c r="F79"/>
  <c r="F80"/>
  <c r="F81"/>
  <c r="F82"/>
  <c r="F83"/>
  <c r="F84"/>
  <c r="F85"/>
  <c r="F86"/>
  <c r="F87"/>
  <c r="F88"/>
  <c r="F89"/>
  <c r="F90"/>
  <c r="F91"/>
  <c r="F92"/>
  <c r="F93"/>
  <c r="F94"/>
  <c r="F95"/>
  <c r="F96"/>
  <c r="F97"/>
  <c r="F8"/>
  <c r="E8" i="4"/>
  <c r="F64" i="3"/>
  <c r="F65"/>
  <c r="F66"/>
  <c r="E67"/>
  <c r="G67" s="1"/>
  <c r="E9"/>
  <c r="G9" s="1"/>
  <c r="E10"/>
  <c r="G10" s="1"/>
  <c r="E11"/>
  <c r="E12"/>
  <c r="E13"/>
  <c r="G13" s="1"/>
  <c r="E14"/>
  <c r="G14" s="1"/>
  <c r="E15"/>
  <c r="E16"/>
  <c r="E17"/>
  <c r="G17" s="1"/>
  <c r="E18"/>
  <c r="G18" s="1"/>
  <c r="E19"/>
  <c r="E20"/>
  <c r="E21"/>
  <c r="G21" s="1"/>
  <c r="E22"/>
  <c r="G22" s="1"/>
  <c r="E23"/>
  <c r="E24"/>
  <c r="E25"/>
  <c r="G25" s="1"/>
  <c r="E26"/>
  <c r="G26" s="1"/>
  <c r="E27"/>
  <c r="E28"/>
  <c r="E29"/>
  <c r="G29" s="1"/>
  <c r="E30"/>
  <c r="G30" s="1"/>
  <c r="E31"/>
  <c r="E32"/>
  <c r="E33"/>
  <c r="G33" s="1"/>
  <c r="E34"/>
  <c r="G34" s="1"/>
  <c r="E35"/>
  <c r="E36"/>
  <c r="E37"/>
  <c r="G37" s="1"/>
  <c r="E38"/>
  <c r="E39"/>
  <c r="E40"/>
  <c r="E41"/>
  <c r="G41" s="1"/>
  <c r="E42"/>
  <c r="G42" s="1"/>
  <c r="E43"/>
  <c r="E44"/>
  <c r="E45"/>
  <c r="G45" s="1"/>
  <c r="E46"/>
  <c r="G46" s="1"/>
  <c r="E47"/>
  <c r="E48"/>
  <c r="E49"/>
  <c r="G49" s="1"/>
  <c r="E50"/>
  <c r="G50" s="1"/>
  <c r="E51"/>
  <c r="E52"/>
  <c r="E53"/>
  <c r="G53" s="1"/>
  <c r="E54"/>
  <c r="G54" s="1"/>
  <c r="E55"/>
  <c r="E56"/>
  <c r="E57"/>
  <c r="G57" s="1"/>
  <c r="E58"/>
  <c r="G58" s="1"/>
  <c r="E59"/>
  <c r="E60"/>
  <c r="E61"/>
  <c r="G61" s="1"/>
  <c r="E62"/>
  <c r="G62" s="1"/>
  <c r="E63"/>
  <c r="E64"/>
  <c r="E65"/>
  <c r="G65" s="1"/>
  <c r="E66"/>
  <c r="G66" s="1"/>
  <c r="E68"/>
  <c r="E69"/>
  <c r="E70"/>
  <c r="E71"/>
  <c r="E72"/>
  <c r="E73"/>
  <c r="G73" s="1"/>
  <c r="E74"/>
  <c r="E75"/>
  <c r="E76"/>
  <c r="E77"/>
  <c r="G77" s="1"/>
  <c r="E78"/>
  <c r="E79"/>
  <c r="E80"/>
  <c r="E81"/>
  <c r="G81" s="1"/>
  <c r="E82"/>
  <c r="E83"/>
  <c r="E84"/>
  <c r="E85"/>
  <c r="G85" s="1"/>
  <c r="E86"/>
  <c r="E87"/>
  <c r="E88"/>
  <c r="E89"/>
  <c r="G89" s="1"/>
  <c r="E90"/>
  <c r="E91"/>
  <c r="E92"/>
  <c r="E93"/>
  <c r="G93" s="1"/>
  <c r="E94"/>
  <c r="E95"/>
  <c r="E96"/>
  <c r="E97"/>
  <c r="G97" s="1"/>
  <c r="E8"/>
  <c r="G8" s="1"/>
  <c r="E9" i="2"/>
  <c r="G9" s="1"/>
  <c r="E10"/>
  <c r="E11"/>
  <c r="G11" s="1"/>
  <c r="E12"/>
  <c r="G12" s="1"/>
  <c r="E13"/>
  <c r="G13" s="1"/>
  <c r="E14"/>
  <c r="E15"/>
  <c r="G15" s="1"/>
  <c r="E16"/>
  <c r="G16" s="1"/>
  <c r="E17"/>
  <c r="G17" s="1"/>
  <c r="E18"/>
  <c r="E19"/>
  <c r="G19" s="1"/>
  <c r="E20"/>
  <c r="G20" s="1"/>
  <c r="E21"/>
  <c r="G21" s="1"/>
  <c r="E22"/>
  <c r="E23"/>
  <c r="G23" s="1"/>
  <c r="E24"/>
  <c r="G24" s="1"/>
  <c r="E25"/>
  <c r="G25" s="1"/>
  <c r="E26"/>
  <c r="E27"/>
  <c r="G27" s="1"/>
  <c r="E28"/>
  <c r="G28" s="1"/>
  <c r="E29"/>
  <c r="G29" s="1"/>
  <c r="E30"/>
  <c r="E31"/>
  <c r="G31" s="1"/>
  <c r="E32"/>
  <c r="G32" s="1"/>
  <c r="E33"/>
  <c r="G33" s="1"/>
  <c r="E34"/>
  <c r="E35"/>
  <c r="G35" s="1"/>
  <c r="E36"/>
  <c r="G36" s="1"/>
  <c r="E37"/>
  <c r="G37" s="1"/>
  <c r="E38"/>
  <c r="E39"/>
  <c r="E40"/>
  <c r="G40" s="1"/>
  <c r="E41"/>
  <c r="E42"/>
  <c r="E43"/>
  <c r="G43" s="1"/>
  <c r="E44"/>
  <c r="G44" s="1"/>
  <c r="E45"/>
  <c r="E46"/>
  <c r="E47"/>
  <c r="G47" s="1"/>
  <c r="E48"/>
  <c r="G48" s="1"/>
  <c r="E49"/>
  <c r="E50"/>
  <c r="E51"/>
  <c r="G51" s="1"/>
  <c r="E52"/>
  <c r="G52" s="1"/>
  <c r="E53"/>
  <c r="E54"/>
  <c r="E55"/>
  <c r="E56"/>
  <c r="G56" s="1"/>
  <c r="E57"/>
  <c r="E58"/>
  <c r="E59"/>
  <c r="G59" s="1"/>
  <c r="E60"/>
  <c r="G60" s="1"/>
  <c r="E61"/>
  <c r="E62"/>
  <c r="E63"/>
  <c r="G63" s="1"/>
  <c r="E64"/>
  <c r="G64" s="1"/>
  <c r="E65"/>
  <c r="E66"/>
  <c r="E67"/>
  <c r="E68"/>
  <c r="G68" s="1"/>
  <c r="E69"/>
  <c r="E70"/>
  <c r="G70" s="1"/>
  <c r="E71"/>
  <c r="E72"/>
  <c r="G72" s="1"/>
  <c r="E73"/>
  <c r="G73" s="1"/>
  <c r="E74"/>
  <c r="G74" s="1"/>
  <c r="E75"/>
  <c r="G75" s="1"/>
  <c r="E76"/>
  <c r="G76" s="1"/>
  <c r="E77"/>
  <c r="G77" s="1"/>
  <c r="E78"/>
  <c r="G78" s="1"/>
  <c r="E79"/>
  <c r="G79" s="1"/>
  <c r="E80"/>
  <c r="G80" s="1"/>
  <c r="E81"/>
  <c r="G81" s="1"/>
  <c r="E82"/>
  <c r="G82" s="1"/>
  <c r="E83"/>
  <c r="G83" s="1"/>
  <c r="E84"/>
  <c r="G84" s="1"/>
  <c r="E85"/>
  <c r="G85" s="1"/>
  <c r="E86"/>
  <c r="G86" s="1"/>
  <c r="E87"/>
  <c r="E88"/>
  <c r="G88" s="1"/>
  <c r="E89"/>
  <c r="G89" s="1"/>
  <c r="E90"/>
  <c r="G90" s="1"/>
  <c r="E91"/>
  <c r="G91" s="1"/>
  <c r="E92"/>
  <c r="G92" s="1"/>
  <c r="E93"/>
  <c r="G93" s="1"/>
  <c r="E94"/>
  <c r="G94" s="1"/>
  <c r="E95"/>
  <c r="G95" s="1"/>
  <c r="E96"/>
  <c r="G96" s="1"/>
  <c r="E97"/>
  <c r="G97" s="1"/>
  <c r="E8"/>
  <c r="G8" s="1"/>
  <c r="E9" i="1"/>
  <c r="G9" s="1"/>
  <c r="E10"/>
  <c r="G10" s="1"/>
  <c r="E11"/>
  <c r="E12"/>
  <c r="E13"/>
  <c r="G13" s="1"/>
  <c r="E14"/>
  <c r="G14" s="1"/>
  <c r="E15"/>
  <c r="E16"/>
  <c r="E17"/>
  <c r="G17" s="1"/>
  <c r="E18"/>
  <c r="G18" s="1"/>
  <c r="E19"/>
  <c r="E20"/>
  <c r="E21"/>
  <c r="G21" s="1"/>
  <c r="E22"/>
  <c r="G22" s="1"/>
  <c r="E23"/>
  <c r="E24"/>
  <c r="E25"/>
  <c r="G25" s="1"/>
  <c r="E26"/>
  <c r="G26" s="1"/>
  <c r="E27"/>
  <c r="E28"/>
  <c r="E29"/>
  <c r="G29" s="1"/>
  <c r="E30"/>
  <c r="G30" s="1"/>
  <c r="E31"/>
  <c r="E32"/>
  <c r="E33"/>
  <c r="G33" s="1"/>
  <c r="E34"/>
  <c r="G34" s="1"/>
  <c r="E35"/>
  <c r="E36"/>
  <c r="E37"/>
  <c r="G37" s="1"/>
  <c r="E38"/>
  <c r="E39"/>
  <c r="E40"/>
  <c r="E41"/>
  <c r="G41" s="1"/>
  <c r="E42"/>
  <c r="G42" s="1"/>
  <c r="E43"/>
  <c r="E44"/>
  <c r="E45"/>
  <c r="G45" s="1"/>
  <c r="E46"/>
  <c r="G46" s="1"/>
  <c r="E47"/>
  <c r="E48"/>
  <c r="E49"/>
  <c r="G49" s="1"/>
  <c r="E50"/>
  <c r="G50" s="1"/>
  <c r="E51"/>
  <c r="E52"/>
  <c r="E53"/>
  <c r="G53" s="1"/>
  <c r="E54"/>
  <c r="G54" s="1"/>
  <c r="E55"/>
  <c r="E56"/>
  <c r="E57"/>
  <c r="G57" s="1"/>
  <c r="E58"/>
  <c r="G58" s="1"/>
  <c r="E59"/>
  <c r="E60"/>
  <c r="E61"/>
  <c r="G61" s="1"/>
  <c r="E62"/>
  <c r="G62" s="1"/>
  <c r="E63"/>
  <c r="E64"/>
  <c r="E65"/>
  <c r="G65" s="1"/>
  <c r="E66"/>
  <c r="G66" s="1"/>
  <c r="E67"/>
  <c r="E68"/>
  <c r="E69"/>
  <c r="G69" s="1"/>
  <c r="E70"/>
  <c r="E71"/>
  <c r="E72"/>
  <c r="E73"/>
  <c r="G73" s="1"/>
  <c r="E74"/>
  <c r="G74" s="1"/>
  <c r="E75"/>
  <c r="E76"/>
  <c r="E77"/>
  <c r="G77" s="1"/>
  <c r="E78"/>
  <c r="G78" s="1"/>
  <c r="E79"/>
  <c r="E80"/>
  <c r="E81"/>
  <c r="G81" s="1"/>
  <c r="E82"/>
  <c r="G82" s="1"/>
  <c r="E83"/>
  <c r="E84"/>
  <c r="E85"/>
  <c r="G85" s="1"/>
  <c r="E86"/>
  <c r="G86" s="1"/>
  <c r="E87"/>
  <c r="E88"/>
  <c r="E89"/>
  <c r="G89" s="1"/>
  <c r="E90"/>
  <c r="G90" s="1"/>
  <c r="E91"/>
  <c r="E92"/>
  <c r="E93"/>
  <c r="G93" s="1"/>
  <c r="E94"/>
  <c r="G94" s="1"/>
  <c r="E95"/>
  <c r="E96"/>
  <c r="E97"/>
  <c r="G97" s="1"/>
  <c r="E8"/>
  <c r="G8" s="1"/>
  <c r="E9" i="27"/>
  <c r="G9" s="1"/>
  <c r="H9" s="1"/>
  <c r="E9" i="28"/>
  <c r="G9" s="1"/>
  <c r="E10"/>
  <c r="E11"/>
  <c r="G11" s="1"/>
  <c r="E12"/>
  <c r="G12" s="1"/>
  <c r="E13"/>
  <c r="G13" s="1"/>
  <c r="E14"/>
  <c r="E15"/>
  <c r="G15" s="1"/>
  <c r="E16"/>
  <c r="G16" s="1"/>
  <c r="E17"/>
  <c r="G17" s="1"/>
  <c r="E18"/>
  <c r="E19"/>
  <c r="G19" s="1"/>
  <c r="E20"/>
  <c r="G20" s="1"/>
  <c r="E21"/>
  <c r="G21" s="1"/>
  <c r="E22"/>
  <c r="E23"/>
  <c r="G23" s="1"/>
  <c r="E24"/>
  <c r="G24" s="1"/>
  <c r="E25"/>
  <c r="G25" s="1"/>
  <c r="E26"/>
  <c r="E27"/>
  <c r="G27" s="1"/>
  <c r="E28"/>
  <c r="G28" s="1"/>
  <c r="E29"/>
  <c r="G29" s="1"/>
  <c r="E30"/>
  <c r="E31"/>
  <c r="G31" s="1"/>
  <c r="E32"/>
  <c r="G32" s="1"/>
  <c r="E33"/>
  <c r="G33" s="1"/>
  <c r="E34"/>
  <c r="E35"/>
  <c r="G35" s="1"/>
  <c r="E36"/>
  <c r="G36" s="1"/>
  <c r="E37"/>
  <c r="G37" s="1"/>
  <c r="E38"/>
  <c r="E39"/>
  <c r="G39" s="1"/>
  <c r="E40"/>
  <c r="G40" s="1"/>
  <c r="E41"/>
  <c r="G41" s="1"/>
  <c r="E42"/>
  <c r="E43"/>
  <c r="G43" s="1"/>
  <c r="E44"/>
  <c r="G44" s="1"/>
  <c r="E45"/>
  <c r="G45" s="1"/>
  <c r="E46"/>
  <c r="E47"/>
  <c r="G47" s="1"/>
  <c r="E48"/>
  <c r="G48" s="1"/>
  <c r="E49"/>
  <c r="G49" s="1"/>
  <c r="E50"/>
  <c r="E51"/>
  <c r="G51" s="1"/>
  <c r="E52"/>
  <c r="G52" s="1"/>
  <c r="E53"/>
  <c r="G53" s="1"/>
  <c r="E54"/>
  <c r="E55"/>
  <c r="G55" s="1"/>
  <c r="E56"/>
  <c r="G56" s="1"/>
  <c r="E57"/>
  <c r="G57" s="1"/>
  <c r="E58"/>
  <c r="E59"/>
  <c r="G59" s="1"/>
  <c r="E60"/>
  <c r="G60" s="1"/>
  <c r="E61"/>
  <c r="G61" s="1"/>
  <c r="E62"/>
  <c r="E63"/>
  <c r="G63" s="1"/>
  <c r="E64"/>
  <c r="G64" s="1"/>
  <c r="E65"/>
  <c r="G65" s="1"/>
  <c r="E66"/>
  <c r="E67"/>
  <c r="G67" s="1"/>
  <c r="E68"/>
  <c r="G68" s="1"/>
  <c r="E69"/>
  <c r="G69" s="1"/>
  <c r="E70"/>
  <c r="E71"/>
  <c r="G71" s="1"/>
  <c r="E72"/>
  <c r="G72" s="1"/>
  <c r="E73"/>
  <c r="G73" s="1"/>
  <c r="E74"/>
  <c r="E75"/>
  <c r="G75" s="1"/>
  <c r="E76"/>
  <c r="G76" s="1"/>
  <c r="E77"/>
  <c r="G77" s="1"/>
  <c r="E78"/>
  <c r="E79"/>
  <c r="G79" s="1"/>
  <c r="E80"/>
  <c r="G80" s="1"/>
  <c r="E81"/>
  <c r="G81" s="1"/>
  <c r="E82"/>
  <c r="E83"/>
  <c r="G83" s="1"/>
  <c r="E84"/>
  <c r="G84" s="1"/>
  <c r="E85"/>
  <c r="G85" s="1"/>
  <c r="E86"/>
  <c r="E87"/>
  <c r="G87" s="1"/>
  <c r="E88"/>
  <c r="G88" s="1"/>
  <c r="E89"/>
  <c r="G89" s="1"/>
  <c r="E90"/>
  <c r="E91"/>
  <c r="G91" s="1"/>
  <c r="E92"/>
  <c r="G92" s="1"/>
  <c r="E93"/>
  <c r="G93" s="1"/>
  <c r="E94"/>
  <c r="E95"/>
  <c r="G95" s="1"/>
  <c r="E96"/>
  <c r="G96" s="1"/>
  <c r="E97"/>
  <c r="G97" s="1"/>
  <c r="E8"/>
  <c r="G8" s="1"/>
  <c r="E10" i="27"/>
  <c r="G10" s="1"/>
  <c r="H10" s="1"/>
  <c r="E11"/>
  <c r="E12"/>
  <c r="G12" s="1"/>
  <c r="H12" s="1"/>
  <c r="E13"/>
  <c r="G13" s="1"/>
  <c r="H13" s="1"/>
  <c r="E14"/>
  <c r="G14" s="1"/>
  <c r="H14" s="1"/>
  <c r="E15"/>
  <c r="E16"/>
  <c r="E17"/>
  <c r="G17" s="1"/>
  <c r="H17" s="1"/>
  <c r="E18"/>
  <c r="G18" s="1"/>
  <c r="H18" s="1"/>
  <c r="E19"/>
  <c r="E20"/>
  <c r="G20" s="1"/>
  <c r="H20" s="1"/>
  <c r="E21"/>
  <c r="G21" s="1"/>
  <c r="H21" s="1"/>
  <c r="E22"/>
  <c r="G22" s="1"/>
  <c r="H22" s="1"/>
  <c r="E23"/>
  <c r="E24"/>
  <c r="E25"/>
  <c r="G25" s="1"/>
  <c r="H25" s="1"/>
  <c r="E26"/>
  <c r="G26" s="1"/>
  <c r="H26" s="1"/>
  <c r="E27"/>
  <c r="E28"/>
  <c r="G28" s="1"/>
  <c r="H28" s="1"/>
  <c r="E29"/>
  <c r="G29" s="1"/>
  <c r="H29" s="1"/>
  <c r="E30"/>
  <c r="G30" s="1"/>
  <c r="H30" s="1"/>
  <c r="E31"/>
  <c r="E32"/>
  <c r="E33"/>
  <c r="G33" s="1"/>
  <c r="H33" s="1"/>
  <c r="E34"/>
  <c r="G34" s="1"/>
  <c r="H34" s="1"/>
  <c r="E35"/>
  <c r="E36"/>
  <c r="G36" s="1"/>
  <c r="H36" s="1"/>
  <c r="E37"/>
  <c r="G37" s="1"/>
  <c r="H37" s="1"/>
  <c r="E38"/>
  <c r="G38" s="1"/>
  <c r="H38" s="1"/>
  <c r="E39"/>
  <c r="E40"/>
  <c r="E41"/>
  <c r="G41" s="1"/>
  <c r="H41" s="1"/>
  <c r="E42"/>
  <c r="G42" s="1"/>
  <c r="H42" s="1"/>
  <c r="E43"/>
  <c r="E44"/>
  <c r="G44" s="1"/>
  <c r="H44" s="1"/>
  <c r="E45"/>
  <c r="G45" s="1"/>
  <c r="H45" s="1"/>
  <c r="E46"/>
  <c r="G46" s="1"/>
  <c r="H46" s="1"/>
  <c r="E47"/>
  <c r="E48"/>
  <c r="E49"/>
  <c r="G49" s="1"/>
  <c r="H49" s="1"/>
  <c r="E50"/>
  <c r="G50" s="1"/>
  <c r="H50" s="1"/>
  <c r="E51"/>
  <c r="E52"/>
  <c r="G52" s="1"/>
  <c r="H52" s="1"/>
  <c r="E53"/>
  <c r="G53" s="1"/>
  <c r="H53" s="1"/>
  <c r="E54"/>
  <c r="G54" s="1"/>
  <c r="H54" s="1"/>
  <c r="E55"/>
  <c r="E56"/>
  <c r="E57"/>
  <c r="G57" s="1"/>
  <c r="H57" s="1"/>
  <c r="E58"/>
  <c r="G58" s="1"/>
  <c r="H58" s="1"/>
  <c r="E59"/>
  <c r="E60"/>
  <c r="G60" s="1"/>
  <c r="H60" s="1"/>
  <c r="E61"/>
  <c r="G61" s="1"/>
  <c r="H61" s="1"/>
  <c r="E62"/>
  <c r="G62" s="1"/>
  <c r="H62" s="1"/>
  <c r="E63"/>
  <c r="E64"/>
  <c r="E65"/>
  <c r="G65" s="1"/>
  <c r="H65" s="1"/>
  <c r="E66"/>
  <c r="G66" s="1"/>
  <c r="H66" s="1"/>
  <c r="E67"/>
  <c r="E68"/>
  <c r="G68" s="1"/>
  <c r="H68" s="1"/>
  <c r="E69"/>
  <c r="G69" s="1"/>
  <c r="H69" s="1"/>
  <c r="E70"/>
  <c r="G70" s="1"/>
  <c r="H70" s="1"/>
  <c r="E71"/>
  <c r="E72"/>
  <c r="E73"/>
  <c r="G73" s="1"/>
  <c r="H73" s="1"/>
  <c r="E74"/>
  <c r="G74" s="1"/>
  <c r="H74" s="1"/>
  <c r="E75"/>
  <c r="E76"/>
  <c r="G76" s="1"/>
  <c r="H76" s="1"/>
  <c r="E77"/>
  <c r="G77" s="1"/>
  <c r="H77" s="1"/>
  <c r="E78"/>
  <c r="G78" s="1"/>
  <c r="H78" s="1"/>
  <c r="E79"/>
  <c r="E80"/>
  <c r="E81"/>
  <c r="G81" s="1"/>
  <c r="H81" s="1"/>
  <c r="E82"/>
  <c r="G82" s="1"/>
  <c r="H82" s="1"/>
  <c r="E83"/>
  <c r="E84"/>
  <c r="G84" s="1"/>
  <c r="H84" s="1"/>
  <c r="E85"/>
  <c r="G85" s="1"/>
  <c r="H85" s="1"/>
  <c r="E86"/>
  <c r="G86" s="1"/>
  <c r="H86" s="1"/>
  <c r="E87"/>
  <c r="E88"/>
  <c r="E89"/>
  <c r="G89" s="1"/>
  <c r="H89" s="1"/>
  <c r="E90"/>
  <c r="G90" s="1"/>
  <c r="H90" s="1"/>
  <c r="E91"/>
  <c r="E92"/>
  <c r="G92" s="1"/>
  <c r="H92" s="1"/>
  <c r="E93"/>
  <c r="G93" s="1"/>
  <c r="H93" s="1"/>
  <c r="E94"/>
  <c r="G94" s="1"/>
  <c r="H94" s="1"/>
  <c r="E95"/>
  <c r="E96"/>
  <c r="E97"/>
  <c r="G97" s="1"/>
  <c r="H97" s="1"/>
  <c r="E8"/>
  <c r="E9" i="26"/>
  <c r="E10"/>
  <c r="G10" s="1"/>
  <c r="E11"/>
  <c r="G11" s="1"/>
  <c r="E12"/>
  <c r="E13"/>
  <c r="E14"/>
  <c r="G14" s="1"/>
  <c r="E15"/>
  <c r="G15" s="1"/>
  <c r="E16"/>
  <c r="E17"/>
  <c r="E18"/>
  <c r="G18" s="1"/>
  <c r="E19"/>
  <c r="G19" s="1"/>
  <c r="E20"/>
  <c r="E21"/>
  <c r="E22"/>
  <c r="G22" s="1"/>
  <c r="E23"/>
  <c r="G23" s="1"/>
  <c r="E24"/>
  <c r="E25"/>
  <c r="E26"/>
  <c r="G26" s="1"/>
  <c r="E27"/>
  <c r="G27" s="1"/>
  <c r="E28"/>
  <c r="E29"/>
  <c r="E30"/>
  <c r="G30" s="1"/>
  <c r="E31"/>
  <c r="G31" s="1"/>
  <c r="E32"/>
  <c r="E33"/>
  <c r="E34"/>
  <c r="G34" s="1"/>
  <c r="E35"/>
  <c r="G35" s="1"/>
  <c r="E36"/>
  <c r="E37"/>
  <c r="E38"/>
  <c r="G38" s="1"/>
  <c r="E39"/>
  <c r="G39" s="1"/>
  <c r="E40"/>
  <c r="E41"/>
  <c r="E42"/>
  <c r="G42" s="1"/>
  <c r="E43"/>
  <c r="G43" s="1"/>
  <c r="E44"/>
  <c r="E45"/>
  <c r="E46"/>
  <c r="G46" s="1"/>
  <c r="E47"/>
  <c r="G47" s="1"/>
  <c r="E48"/>
  <c r="E49"/>
  <c r="E50"/>
  <c r="G50" s="1"/>
  <c r="E51"/>
  <c r="G51" s="1"/>
  <c r="E52"/>
  <c r="E53"/>
  <c r="E54"/>
  <c r="G54" s="1"/>
  <c r="E55"/>
  <c r="G55" s="1"/>
  <c r="E56"/>
  <c r="E57"/>
  <c r="E58"/>
  <c r="G58" s="1"/>
  <c r="E59"/>
  <c r="G59" s="1"/>
  <c r="E60"/>
  <c r="E61"/>
  <c r="E62"/>
  <c r="G62" s="1"/>
  <c r="E63"/>
  <c r="G63" s="1"/>
  <c r="E64"/>
  <c r="E65"/>
  <c r="E66"/>
  <c r="G66" s="1"/>
  <c r="E67"/>
  <c r="G67" s="1"/>
  <c r="E68"/>
  <c r="E69"/>
  <c r="E70"/>
  <c r="G70" s="1"/>
  <c r="E71"/>
  <c r="G71" s="1"/>
  <c r="E72"/>
  <c r="E73"/>
  <c r="E74"/>
  <c r="G74" s="1"/>
  <c r="E75"/>
  <c r="G75" s="1"/>
  <c r="E76"/>
  <c r="E77"/>
  <c r="E78"/>
  <c r="G78" s="1"/>
  <c r="E79"/>
  <c r="G79" s="1"/>
  <c r="E80"/>
  <c r="E81"/>
  <c r="E82"/>
  <c r="G82" s="1"/>
  <c r="E83"/>
  <c r="G83" s="1"/>
  <c r="E84"/>
  <c r="E85"/>
  <c r="E86"/>
  <c r="G86" s="1"/>
  <c r="E87"/>
  <c r="G87" s="1"/>
  <c r="E88"/>
  <c r="E89"/>
  <c r="E90"/>
  <c r="G90" s="1"/>
  <c r="E91"/>
  <c r="G91" s="1"/>
  <c r="E92"/>
  <c r="E93"/>
  <c r="E94"/>
  <c r="G94" s="1"/>
  <c r="E95"/>
  <c r="G95" s="1"/>
  <c r="E96"/>
  <c r="E97"/>
  <c r="E8"/>
  <c r="E9" i="25"/>
  <c r="G9" s="1"/>
  <c r="E10"/>
  <c r="E11"/>
  <c r="E12"/>
  <c r="E13"/>
  <c r="G13" s="1"/>
  <c r="E14"/>
  <c r="E15"/>
  <c r="E16"/>
  <c r="E17"/>
  <c r="G17" s="1"/>
  <c r="E18"/>
  <c r="E19"/>
  <c r="E20"/>
  <c r="E21"/>
  <c r="G21" s="1"/>
  <c r="E22"/>
  <c r="E23"/>
  <c r="E24"/>
  <c r="E25"/>
  <c r="G25" s="1"/>
  <c r="E26"/>
  <c r="E27"/>
  <c r="E28"/>
  <c r="E29"/>
  <c r="G29" s="1"/>
  <c r="E30"/>
  <c r="E31"/>
  <c r="E32"/>
  <c r="E33"/>
  <c r="G33" s="1"/>
  <c r="E34"/>
  <c r="E35"/>
  <c r="E36"/>
  <c r="E37"/>
  <c r="G37" s="1"/>
  <c r="E38"/>
  <c r="E39"/>
  <c r="E40"/>
  <c r="E41"/>
  <c r="G41" s="1"/>
  <c r="E42"/>
  <c r="E43"/>
  <c r="E44"/>
  <c r="E45"/>
  <c r="G45" s="1"/>
  <c r="E46"/>
  <c r="E47"/>
  <c r="E48"/>
  <c r="E49"/>
  <c r="G49" s="1"/>
  <c r="E50"/>
  <c r="E51"/>
  <c r="E52"/>
  <c r="E53"/>
  <c r="G53" s="1"/>
  <c r="E54"/>
  <c r="E55"/>
  <c r="E56"/>
  <c r="E57"/>
  <c r="G57" s="1"/>
  <c r="E58"/>
  <c r="E59"/>
  <c r="E60"/>
  <c r="E61"/>
  <c r="G61" s="1"/>
  <c r="E62"/>
  <c r="E63"/>
  <c r="E64"/>
  <c r="E65"/>
  <c r="E66"/>
  <c r="E67"/>
  <c r="E68"/>
  <c r="E69"/>
  <c r="E70"/>
  <c r="E71"/>
  <c r="E72"/>
  <c r="E73"/>
  <c r="E74"/>
  <c r="E75"/>
  <c r="E76"/>
  <c r="E77"/>
  <c r="E78"/>
  <c r="E79"/>
  <c r="E80"/>
  <c r="E81"/>
  <c r="E82"/>
  <c r="E83"/>
  <c r="E84"/>
  <c r="E85"/>
  <c r="E86"/>
  <c r="E87"/>
  <c r="E88"/>
  <c r="E89"/>
  <c r="E90"/>
  <c r="E91"/>
  <c r="E92"/>
  <c r="E93"/>
  <c r="E94"/>
  <c r="E95"/>
  <c r="E96"/>
  <c r="E97"/>
  <c r="E8"/>
  <c r="E97" i="24"/>
  <c r="G97" s="1"/>
  <c r="E9"/>
  <c r="E10"/>
  <c r="G10" s="1"/>
  <c r="E11"/>
  <c r="E12"/>
  <c r="E13"/>
  <c r="E14"/>
  <c r="G14" s="1"/>
  <c r="E15"/>
  <c r="E16"/>
  <c r="E17"/>
  <c r="E18"/>
  <c r="G18" s="1"/>
  <c r="E19"/>
  <c r="E20"/>
  <c r="E21"/>
  <c r="E22"/>
  <c r="G22" s="1"/>
  <c r="E23"/>
  <c r="E24"/>
  <c r="E25"/>
  <c r="E26"/>
  <c r="G26" s="1"/>
  <c r="E27"/>
  <c r="E28"/>
  <c r="E29"/>
  <c r="E30"/>
  <c r="G30" s="1"/>
  <c r="E31"/>
  <c r="E32"/>
  <c r="E33"/>
  <c r="E34"/>
  <c r="G34" s="1"/>
  <c r="E35"/>
  <c r="E36"/>
  <c r="E37"/>
  <c r="E38"/>
  <c r="G38" s="1"/>
  <c r="E39"/>
  <c r="E40"/>
  <c r="E41"/>
  <c r="E42"/>
  <c r="G42" s="1"/>
  <c r="E43"/>
  <c r="E44"/>
  <c r="E45"/>
  <c r="E46"/>
  <c r="G46" s="1"/>
  <c r="E47"/>
  <c r="E48"/>
  <c r="E49"/>
  <c r="E50"/>
  <c r="G50" s="1"/>
  <c r="E51"/>
  <c r="E52"/>
  <c r="E53"/>
  <c r="E54"/>
  <c r="G54" s="1"/>
  <c r="E55"/>
  <c r="E56"/>
  <c r="E57"/>
  <c r="E58"/>
  <c r="G58" s="1"/>
  <c r="E59"/>
  <c r="E60"/>
  <c r="E61"/>
  <c r="E62"/>
  <c r="G62" s="1"/>
  <c r="E63"/>
  <c r="E64"/>
  <c r="E65"/>
  <c r="E66"/>
  <c r="G66" s="1"/>
  <c r="E67"/>
  <c r="E68"/>
  <c r="E69"/>
  <c r="E70"/>
  <c r="G70" s="1"/>
  <c r="E71"/>
  <c r="E72"/>
  <c r="E73"/>
  <c r="E74"/>
  <c r="G74" s="1"/>
  <c r="E75"/>
  <c r="E76"/>
  <c r="E77"/>
  <c r="E78"/>
  <c r="G78" s="1"/>
  <c r="E79"/>
  <c r="E80"/>
  <c r="E81"/>
  <c r="E82"/>
  <c r="G82" s="1"/>
  <c r="E83"/>
  <c r="E84"/>
  <c r="E85"/>
  <c r="E86"/>
  <c r="G86" s="1"/>
  <c r="E87"/>
  <c r="E88"/>
  <c r="E89"/>
  <c r="E90"/>
  <c r="G90" s="1"/>
  <c r="E91"/>
  <c r="E92"/>
  <c r="E93"/>
  <c r="E94"/>
  <c r="G94" s="1"/>
  <c r="E95"/>
  <c r="E96"/>
  <c r="E8"/>
  <c r="G8" s="1"/>
  <c r="E18" i="23"/>
  <c r="G18" s="1"/>
  <c r="E9"/>
  <c r="G9" s="1"/>
  <c r="E10"/>
  <c r="E11"/>
  <c r="E12"/>
  <c r="G12" s="1"/>
  <c r="E13"/>
  <c r="G13" s="1"/>
  <c r="E14"/>
  <c r="E15"/>
  <c r="E16"/>
  <c r="G16" s="1"/>
  <c r="E17"/>
  <c r="G17" s="1"/>
  <c r="E19"/>
  <c r="E20"/>
  <c r="E21"/>
  <c r="G21" s="1"/>
  <c r="E22"/>
  <c r="G22" s="1"/>
  <c r="E23"/>
  <c r="E24"/>
  <c r="E25"/>
  <c r="G25" s="1"/>
  <c r="E26"/>
  <c r="E27"/>
  <c r="E28"/>
  <c r="E29"/>
  <c r="G29" s="1"/>
  <c r="E30"/>
  <c r="E31"/>
  <c r="E32"/>
  <c r="E33"/>
  <c r="G33" s="1"/>
  <c r="E34"/>
  <c r="E35"/>
  <c r="E36"/>
  <c r="E37"/>
  <c r="G37" s="1"/>
  <c r="E38"/>
  <c r="E39"/>
  <c r="E40"/>
  <c r="E41"/>
  <c r="G41" s="1"/>
  <c r="E42"/>
  <c r="E43"/>
  <c r="E44"/>
  <c r="E45"/>
  <c r="G45" s="1"/>
  <c r="E46"/>
  <c r="E47"/>
  <c r="E48"/>
  <c r="E49"/>
  <c r="G49" s="1"/>
  <c r="E50"/>
  <c r="E51"/>
  <c r="E52"/>
  <c r="E53"/>
  <c r="G53" s="1"/>
  <c r="E54"/>
  <c r="E55"/>
  <c r="E56"/>
  <c r="E57"/>
  <c r="G57" s="1"/>
  <c r="E58"/>
  <c r="E59"/>
  <c r="E60"/>
  <c r="E61"/>
  <c r="G61" s="1"/>
  <c r="E62"/>
  <c r="E63"/>
  <c r="E64"/>
  <c r="E65"/>
  <c r="G65" s="1"/>
  <c r="E66"/>
  <c r="E67"/>
  <c r="E68"/>
  <c r="E69"/>
  <c r="G69" s="1"/>
  <c r="E70"/>
  <c r="E71"/>
  <c r="E72"/>
  <c r="E73"/>
  <c r="G73" s="1"/>
  <c r="E74"/>
  <c r="G74" s="1"/>
  <c r="E75"/>
  <c r="E76"/>
  <c r="E77"/>
  <c r="G77" s="1"/>
  <c r="E78"/>
  <c r="E79"/>
  <c r="E80"/>
  <c r="E81"/>
  <c r="G81" s="1"/>
  <c r="E82"/>
  <c r="E83"/>
  <c r="E84"/>
  <c r="E85"/>
  <c r="G85" s="1"/>
  <c r="E86"/>
  <c r="G86" s="1"/>
  <c r="E87"/>
  <c r="E88"/>
  <c r="E89"/>
  <c r="E90"/>
  <c r="G90" s="1"/>
  <c r="E91"/>
  <c r="E92"/>
  <c r="E93"/>
  <c r="G93" s="1"/>
  <c r="E94"/>
  <c r="E95"/>
  <c r="E96"/>
  <c r="E97"/>
  <c r="G97" s="1"/>
  <c r="E8"/>
  <c r="E9" i="14"/>
  <c r="E10"/>
  <c r="G10" s="1"/>
  <c r="E11"/>
  <c r="E12"/>
  <c r="E13"/>
  <c r="E14"/>
  <c r="G14" s="1"/>
  <c r="E15"/>
  <c r="E16"/>
  <c r="E17"/>
  <c r="E18"/>
  <c r="G18" s="1"/>
  <c r="E19"/>
  <c r="E20"/>
  <c r="E21"/>
  <c r="E22"/>
  <c r="G22" s="1"/>
  <c r="E23"/>
  <c r="E24"/>
  <c r="E25"/>
  <c r="E26"/>
  <c r="G26" s="1"/>
  <c r="E27"/>
  <c r="E28"/>
  <c r="E29"/>
  <c r="E30"/>
  <c r="G30" s="1"/>
  <c r="E31"/>
  <c r="E32"/>
  <c r="E33"/>
  <c r="E34"/>
  <c r="G34" s="1"/>
  <c r="E35"/>
  <c r="E36"/>
  <c r="E37"/>
  <c r="E38"/>
  <c r="G38" s="1"/>
  <c r="E39"/>
  <c r="E40"/>
  <c r="E41"/>
  <c r="E42"/>
  <c r="G42" s="1"/>
  <c r="E43"/>
  <c r="E44"/>
  <c r="E45"/>
  <c r="E46"/>
  <c r="G46" s="1"/>
  <c r="E47"/>
  <c r="E48"/>
  <c r="E49"/>
  <c r="E50"/>
  <c r="G50" s="1"/>
  <c r="E51"/>
  <c r="E52"/>
  <c r="E53"/>
  <c r="E54"/>
  <c r="G54" s="1"/>
  <c r="E55"/>
  <c r="E56"/>
  <c r="E57"/>
  <c r="E58"/>
  <c r="G58" s="1"/>
  <c r="E59"/>
  <c r="E60"/>
  <c r="E61"/>
  <c r="E62"/>
  <c r="G62" s="1"/>
  <c r="E63"/>
  <c r="E64"/>
  <c r="E65"/>
  <c r="E66"/>
  <c r="G66" s="1"/>
  <c r="E67"/>
  <c r="E68"/>
  <c r="E69"/>
  <c r="E70"/>
  <c r="G70" s="1"/>
  <c r="E71"/>
  <c r="E72"/>
  <c r="E73"/>
  <c r="E74"/>
  <c r="G74" s="1"/>
  <c r="E75"/>
  <c r="E76"/>
  <c r="E77"/>
  <c r="E78"/>
  <c r="G78" s="1"/>
  <c r="E79"/>
  <c r="E80"/>
  <c r="E81"/>
  <c r="E82"/>
  <c r="G82" s="1"/>
  <c r="E83"/>
  <c r="E84"/>
  <c r="E85"/>
  <c r="E86"/>
  <c r="G86" s="1"/>
  <c r="E87"/>
  <c r="E88"/>
  <c r="E89"/>
  <c r="E90"/>
  <c r="G90" s="1"/>
  <c r="E91"/>
  <c r="E92"/>
  <c r="E93"/>
  <c r="E94"/>
  <c r="G94" s="1"/>
  <c r="E95"/>
  <c r="E96"/>
  <c r="E97"/>
  <c r="E8"/>
  <c r="E9" i="13"/>
  <c r="E10"/>
  <c r="E11"/>
  <c r="E12"/>
  <c r="G12" s="1"/>
  <c r="E13"/>
  <c r="E14"/>
  <c r="E15"/>
  <c r="E16"/>
  <c r="G16" s="1"/>
  <c r="E17"/>
  <c r="E18"/>
  <c r="E19"/>
  <c r="E20"/>
  <c r="G20" s="1"/>
  <c r="E21"/>
  <c r="E22"/>
  <c r="E23"/>
  <c r="E24"/>
  <c r="G24" s="1"/>
  <c r="E25"/>
  <c r="E26"/>
  <c r="E27"/>
  <c r="E28"/>
  <c r="G28" s="1"/>
  <c r="E29"/>
  <c r="E30"/>
  <c r="E31"/>
  <c r="E32"/>
  <c r="G32" s="1"/>
  <c r="E33"/>
  <c r="E34"/>
  <c r="E35"/>
  <c r="E36"/>
  <c r="G36" s="1"/>
  <c r="E37"/>
  <c r="E38"/>
  <c r="G38" s="1"/>
  <c r="E39"/>
  <c r="E40"/>
  <c r="G40" s="1"/>
  <c r="E41"/>
  <c r="E42"/>
  <c r="E43"/>
  <c r="E44"/>
  <c r="G44" s="1"/>
  <c r="E45"/>
  <c r="E46"/>
  <c r="E47"/>
  <c r="E48"/>
  <c r="G48" s="1"/>
  <c r="E49"/>
  <c r="E50"/>
  <c r="E51"/>
  <c r="E52"/>
  <c r="G52" s="1"/>
  <c r="E53"/>
  <c r="E54"/>
  <c r="E55"/>
  <c r="E56"/>
  <c r="G56" s="1"/>
  <c r="E57"/>
  <c r="E58"/>
  <c r="E59"/>
  <c r="E60"/>
  <c r="G60" s="1"/>
  <c r="E61"/>
  <c r="E62"/>
  <c r="E63"/>
  <c r="E64"/>
  <c r="G64" s="1"/>
  <c r="E65"/>
  <c r="E66"/>
  <c r="E67"/>
  <c r="E68"/>
  <c r="G68" s="1"/>
  <c r="E69"/>
  <c r="E70"/>
  <c r="E71"/>
  <c r="E72"/>
  <c r="G72" s="1"/>
  <c r="E73"/>
  <c r="E74"/>
  <c r="E75"/>
  <c r="E76"/>
  <c r="G76" s="1"/>
  <c r="E77"/>
  <c r="E78"/>
  <c r="E79"/>
  <c r="E80"/>
  <c r="G80" s="1"/>
  <c r="E81"/>
  <c r="E82"/>
  <c r="E83"/>
  <c r="E84"/>
  <c r="G84" s="1"/>
  <c r="E85"/>
  <c r="E86"/>
  <c r="E87"/>
  <c r="E88"/>
  <c r="G88" s="1"/>
  <c r="E89"/>
  <c r="E90"/>
  <c r="E91"/>
  <c r="E92"/>
  <c r="G92" s="1"/>
  <c r="E93"/>
  <c r="E94"/>
  <c r="E95"/>
  <c r="E96"/>
  <c r="G96" s="1"/>
  <c r="E97"/>
  <c r="E8"/>
  <c r="G8" s="1"/>
  <c r="E9" i="12"/>
  <c r="G9" s="1"/>
  <c r="E10"/>
  <c r="E11"/>
  <c r="E12"/>
  <c r="G12" s="1"/>
  <c r="E13"/>
  <c r="G13" s="1"/>
  <c r="E14"/>
  <c r="E15"/>
  <c r="E16"/>
  <c r="E17"/>
  <c r="G17" s="1"/>
  <c r="E18"/>
  <c r="E19"/>
  <c r="G19" s="1"/>
  <c r="E20"/>
  <c r="E21"/>
  <c r="G21" s="1"/>
  <c r="E22"/>
  <c r="E23"/>
  <c r="G23" s="1"/>
  <c r="E24"/>
  <c r="G24" s="1"/>
  <c r="E25"/>
  <c r="G25" s="1"/>
  <c r="E26"/>
  <c r="E27"/>
  <c r="E28"/>
  <c r="G28" s="1"/>
  <c r="E29"/>
  <c r="G29" s="1"/>
  <c r="E30"/>
  <c r="E31"/>
  <c r="E32"/>
  <c r="E33"/>
  <c r="G33" s="1"/>
  <c r="E34"/>
  <c r="E35"/>
  <c r="G35" s="1"/>
  <c r="E36"/>
  <c r="E37"/>
  <c r="G37" s="1"/>
  <c r="E38"/>
  <c r="G38" s="1"/>
  <c r="E39"/>
  <c r="G39" s="1"/>
  <c r="E40"/>
  <c r="G40" s="1"/>
  <c r="E41"/>
  <c r="G41" s="1"/>
  <c r="E42"/>
  <c r="E43"/>
  <c r="E44"/>
  <c r="G44" s="1"/>
  <c r="E45"/>
  <c r="G45" s="1"/>
  <c r="E46"/>
  <c r="E47"/>
  <c r="E48"/>
  <c r="E49"/>
  <c r="G49" s="1"/>
  <c r="E50"/>
  <c r="E51"/>
  <c r="G51" s="1"/>
  <c r="E52"/>
  <c r="E53"/>
  <c r="G53" s="1"/>
  <c r="E54"/>
  <c r="E55"/>
  <c r="G55" s="1"/>
  <c r="E56"/>
  <c r="G56" s="1"/>
  <c r="E57"/>
  <c r="G57" s="1"/>
  <c r="E58"/>
  <c r="E59"/>
  <c r="E60"/>
  <c r="G60" s="1"/>
  <c r="E61"/>
  <c r="G61" s="1"/>
  <c r="E62"/>
  <c r="E63"/>
  <c r="E64"/>
  <c r="E65"/>
  <c r="G65" s="1"/>
  <c r="E66"/>
  <c r="E67"/>
  <c r="G67" s="1"/>
  <c r="E68"/>
  <c r="E69"/>
  <c r="G69" s="1"/>
  <c r="E70"/>
  <c r="E71"/>
  <c r="E72"/>
  <c r="G72" s="1"/>
  <c r="E73"/>
  <c r="G73" s="1"/>
  <c r="E74"/>
  <c r="E75"/>
  <c r="E76"/>
  <c r="E77"/>
  <c r="G77" s="1"/>
  <c r="E78"/>
  <c r="E79"/>
  <c r="G79" s="1"/>
  <c r="E80"/>
  <c r="E81"/>
  <c r="G81" s="1"/>
  <c r="E82"/>
  <c r="E83"/>
  <c r="G83" s="1"/>
  <c r="E84"/>
  <c r="G84" s="1"/>
  <c r="E85"/>
  <c r="G85" s="1"/>
  <c r="E86"/>
  <c r="E87"/>
  <c r="E88"/>
  <c r="G88" s="1"/>
  <c r="E89"/>
  <c r="G89" s="1"/>
  <c r="E90"/>
  <c r="E91"/>
  <c r="E92"/>
  <c r="E93"/>
  <c r="G93" s="1"/>
  <c r="E94"/>
  <c r="E95"/>
  <c r="G95" s="1"/>
  <c r="E96"/>
  <c r="E97"/>
  <c r="G97" s="1"/>
  <c r="E8"/>
  <c r="G8" s="1"/>
  <c r="E9" i="11"/>
  <c r="G9" s="1"/>
  <c r="E10"/>
  <c r="E11"/>
  <c r="E12"/>
  <c r="E13"/>
  <c r="G13" s="1"/>
  <c r="E14"/>
  <c r="E15"/>
  <c r="E16"/>
  <c r="E17"/>
  <c r="G17" s="1"/>
  <c r="E18"/>
  <c r="G18" s="1"/>
  <c r="E19"/>
  <c r="E20"/>
  <c r="E21"/>
  <c r="G21" s="1"/>
  <c r="E22"/>
  <c r="G22" s="1"/>
  <c r="E23"/>
  <c r="E24"/>
  <c r="E25"/>
  <c r="G25" s="1"/>
  <c r="E26"/>
  <c r="E27"/>
  <c r="E28"/>
  <c r="E29"/>
  <c r="G29" s="1"/>
  <c r="E30"/>
  <c r="E31"/>
  <c r="E32"/>
  <c r="E33"/>
  <c r="G33" s="1"/>
  <c r="E34"/>
  <c r="G34" s="1"/>
  <c r="E35"/>
  <c r="E36"/>
  <c r="E37"/>
  <c r="G37" s="1"/>
  <c r="E38"/>
  <c r="G38" s="1"/>
  <c r="E39"/>
  <c r="E40"/>
  <c r="E41"/>
  <c r="G41" s="1"/>
  <c r="E42"/>
  <c r="E43"/>
  <c r="E44"/>
  <c r="E45"/>
  <c r="G45" s="1"/>
  <c r="E46"/>
  <c r="E47"/>
  <c r="E48"/>
  <c r="E49"/>
  <c r="G49" s="1"/>
  <c r="E50"/>
  <c r="G50" s="1"/>
  <c r="E51"/>
  <c r="E52"/>
  <c r="E53"/>
  <c r="G53" s="1"/>
  <c r="E54"/>
  <c r="G54" s="1"/>
  <c r="E55"/>
  <c r="E56"/>
  <c r="E57"/>
  <c r="G57" s="1"/>
  <c r="E58"/>
  <c r="E59"/>
  <c r="E60"/>
  <c r="E61"/>
  <c r="G61" s="1"/>
  <c r="E62"/>
  <c r="E63"/>
  <c r="E64"/>
  <c r="E65"/>
  <c r="G65" s="1"/>
  <c r="E66"/>
  <c r="G66" s="1"/>
  <c r="E67"/>
  <c r="E68"/>
  <c r="E69"/>
  <c r="G69" s="1"/>
  <c r="E70"/>
  <c r="E71"/>
  <c r="E72"/>
  <c r="E73"/>
  <c r="G73" s="1"/>
  <c r="E74"/>
  <c r="E75"/>
  <c r="E76"/>
  <c r="E77"/>
  <c r="G77" s="1"/>
  <c r="E78"/>
  <c r="G78" s="1"/>
  <c r="E79"/>
  <c r="E80"/>
  <c r="E81"/>
  <c r="G81" s="1"/>
  <c r="E82"/>
  <c r="G82" s="1"/>
  <c r="E83"/>
  <c r="E84"/>
  <c r="E85"/>
  <c r="G85" s="1"/>
  <c r="E86"/>
  <c r="E87"/>
  <c r="E88"/>
  <c r="E89"/>
  <c r="G89" s="1"/>
  <c r="E90"/>
  <c r="E91"/>
  <c r="E92"/>
  <c r="E93"/>
  <c r="G93" s="1"/>
  <c r="E94"/>
  <c r="G94" s="1"/>
  <c r="E95"/>
  <c r="E96"/>
  <c r="E97"/>
  <c r="G97" s="1"/>
  <c r="E8"/>
  <c r="G8" s="1"/>
  <c r="E9" i="10"/>
  <c r="G9" s="1"/>
  <c r="E10"/>
  <c r="E11"/>
  <c r="E12"/>
  <c r="E13"/>
  <c r="G13" s="1"/>
  <c r="E14"/>
  <c r="E15"/>
  <c r="E16"/>
  <c r="E17"/>
  <c r="G17" s="1"/>
  <c r="E18"/>
  <c r="E19"/>
  <c r="E20"/>
  <c r="E21"/>
  <c r="G21" s="1"/>
  <c r="E22"/>
  <c r="E23"/>
  <c r="E24"/>
  <c r="E25"/>
  <c r="G25" s="1"/>
  <c r="E26"/>
  <c r="E27"/>
  <c r="E28"/>
  <c r="E29"/>
  <c r="G29" s="1"/>
  <c r="E30"/>
  <c r="E31"/>
  <c r="E32"/>
  <c r="E33"/>
  <c r="G33" s="1"/>
  <c r="E34"/>
  <c r="E35"/>
  <c r="E36"/>
  <c r="E37"/>
  <c r="G37" s="1"/>
  <c r="E38"/>
  <c r="G38" s="1"/>
  <c r="E39"/>
  <c r="E40"/>
  <c r="E41"/>
  <c r="G41" s="1"/>
  <c r="E42"/>
  <c r="E43"/>
  <c r="E44"/>
  <c r="E45"/>
  <c r="G45" s="1"/>
  <c r="E46"/>
  <c r="E47"/>
  <c r="E48"/>
  <c r="E49"/>
  <c r="G49" s="1"/>
  <c r="E50"/>
  <c r="E51"/>
  <c r="E52"/>
  <c r="E53"/>
  <c r="G53" s="1"/>
  <c r="E54"/>
  <c r="E55"/>
  <c r="E56"/>
  <c r="E57"/>
  <c r="G57" s="1"/>
  <c r="E58"/>
  <c r="E59"/>
  <c r="E60"/>
  <c r="E61"/>
  <c r="G61" s="1"/>
  <c r="E62"/>
  <c r="E63"/>
  <c r="E64"/>
  <c r="E65"/>
  <c r="G65" s="1"/>
  <c r="E66"/>
  <c r="E67"/>
  <c r="E68"/>
  <c r="E69"/>
  <c r="G69" s="1"/>
  <c r="E70"/>
  <c r="E71"/>
  <c r="E72"/>
  <c r="E73"/>
  <c r="G73" s="1"/>
  <c r="E74"/>
  <c r="G74" s="1"/>
  <c r="E75"/>
  <c r="E76"/>
  <c r="E77"/>
  <c r="G77" s="1"/>
  <c r="E78"/>
  <c r="G78" s="1"/>
  <c r="E79"/>
  <c r="E80"/>
  <c r="E81"/>
  <c r="G81" s="1"/>
  <c r="E82"/>
  <c r="G82" s="1"/>
  <c r="E83"/>
  <c r="E84"/>
  <c r="E85"/>
  <c r="G85" s="1"/>
  <c r="E86"/>
  <c r="E87"/>
  <c r="E88"/>
  <c r="E89"/>
  <c r="G89" s="1"/>
  <c r="E90"/>
  <c r="G90" s="1"/>
  <c r="E91"/>
  <c r="E92"/>
  <c r="E93"/>
  <c r="G93" s="1"/>
  <c r="E94"/>
  <c r="G94" s="1"/>
  <c r="E95"/>
  <c r="E96"/>
  <c r="E97"/>
  <c r="G97" s="1"/>
  <c r="E8"/>
  <c r="G8" s="1"/>
  <c r="E9" i="9"/>
  <c r="G9" s="1"/>
  <c r="E10"/>
  <c r="G10" s="1"/>
  <c r="E11"/>
  <c r="E12"/>
  <c r="G12" s="1"/>
  <c r="E13"/>
  <c r="G13" s="1"/>
  <c r="E14"/>
  <c r="E15"/>
  <c r="G15" s="1"/>
  <c r="E16"/>
  <c r="G16" s="1"/>
  <c r="E17"/>
  <c r="G17" s="1"/>
  <c r="E18"/>
  <c r="G18" s="1"/>
  <c r="E19"/>
  <c r="E20"/>
  <c r="G20" s="1"/>
  <c r="E21"/>
  <c r="G21" s="1"/>
  <c r="E22"/>
  <c r="G22" s="1"/>
  <c r="E23"/>
  <c r="G23" s="1"/>
  <c r="E24"/>
  <c r="E25"/>
  <c r="G25" s="1"/>
  <c r="E26"/>
  <c r="E27"/>
  <c r="E28"/>
  <c r="G28" s="1"/>
  <c r="E29"/>
  <c r="G29" s="1"/>
  <c r="E30"/>
  <c r="G30" s="1"/>
  <c r="E31"/>
  <c r="G31" s="1"/>
  <c r="E32"/>
  <c r="G32" s="1"/>
  <c r="E33"/>
  <c r="G33" s="1"/>
  <c r="E34"/>
  <c r="G34" s="1"/>
  <c r="E35"/>
  <c r="E36"/>
  <c r="G36" s="1"/>
  <c r="E37"/>
  <c r="G37" s="1"/>
  <c r="E38"/>
  <c r="G38" s="1"/>
  <c r="E39"/>
  <c r="G39" s="1"/>
  <c r="E40"/>
  <c r="E41"/>
  <c r="G41" s="1"/>
  <c r="E42"/>
  <c r="G42" s="1"/>
  <c r="E43"/>
  <c r="E44"/>
  <c r="G44" s="1"/>
  <c r="E45"/>
  <c r="G45" s="1"/>
  <c r="E46"/>
  <c r="G46" s="1"/>
  <c r="E47"/>
  <c r="G47" s="1"/>
  <c r="E48"/>
  <c r="G48" s="1"/>
  <c r="E49"/>
  <c r="G49" s="1"/>
  <c r="E50"/>
  <c r="E51"/>
  <c r="E52"/>
  <c r="G52" s="1"/>
  <c r="E53"/>
  <c r="G53" s="1"/>
  <c r="E54"/>
  <c r="G54" s="1"/>
  <c r="E55"/>
  <c r="G55" s="1"/>
  <c r="E56"/>
  <c r="E57"/>
  <c r="G57" s="1"/>
  <c r="E58"/>
  <c r="E59"/>
  <c r="G59" s="1"/>
  <c r="E60"/>
  <c r="G60" s="1"/>
  <c r="E61"/>
  <c r="G61" s="1"/>
  <c r="E62"/>
  <c r="G62" s="1"/>
  <c r="E63"/>
  <c r="E64"/>
  <c r="G64" s="1"/>
  <c r="E65"/>
  <c r="G65" s="1"/>
  <c r="E66"/>
  <c r="G66" s="1"/>
  <c r="E67"/>
  <c r="G67" s="1"/>
  <c r="E68"/>
  <c r="G68" s="1"/>
  <c r="E69"/>
  <c r="G69" s="1"/>
  <c r="E70"/>
  <c r="G70" s="1"/>
  <c r="E71"/>
  <c r="G71" s="1"/>
  <c r="E72"/>
  <c r="G72" s="1"/>
  <c r="E73"/>
  <c r="G73" s="1"/>
  <c r="E74"/>
  <c r="E75"/>
  <c r="G75" s="1"/>
  <c r="E76"/>
  <c r="G76" s="1"/>
  <c r="E77"/>
  <c r="G77" s="1"/>
  <c r="E78"/>
  <c r="E79"/>
  <c r="G79" s="1"/>
  <c r="E80"/>
  <c r="G80" s="1"/>
  <c r="E81"/>
  <c r="G81" s="1"/>
  <c r="E82"/>
  <c r="G82" s="1"/>
  <c r="E83"/>
  <c r="E84"/>
  <c r="E85"/>
  <c r="G85" s="1"/>
  <c r="E86"/>
  <c r="G86" s="1"/>
  <c r="E87"/>
  <c r="G87" s="1"/>
  <c r="E88"/>
  <c r="G88" s="1"/>
  <c r="E89"/>
  <c r="G89" s="1"/>
  <c r="E90"/>
  <c r="G90" s="1"/>
  <c r="E91"/>
  <c r="G91" s="1"/>
  <c r="E92"/>
  <c r="G92" s="1"/>
  <c r="E93"/>
  <c r="G93" s="1"/>
  <c r="E94"/>
  <c r="E95"/>
  <c r="E96"/>
  <c r="G96" s="1"/>
  <c r="E97"/>
  <c r="G97" s="1"/>
  <c r="E8"/>
  <c r="G8" s="1"/>
  <c r="E9" i="8"/>
  <c r="G9" s="1"/>
  <c r="E10"/>
  <c r="E11"/>
  <c r="E12"/>
  <c r="E13"/>
  <c r="G13" s="1"/>
  <c r="E14"/>
  <c r="E15"/>
  <c r="E16"/>
  <c r="E17"/>
  <c r="G17" s="1"/>
  <c r="E18"/>
  <c r="E19"/>
  <c r="E20"/>
  <c r="E21"/>
  <c r="G21" s="1"/>
  <c r="E22"/>
  <c r="E23"/>
  <c r="E24"/>
  <c r="E25"/>
  <c r="G25" s="1"/>
  <c r="E26"/>
  <c r="E27"/>
  <c r="E28"/>
  <c r="E29"/>
  <c r="G29" s="1"/>
  <c r="E30"/>
  <c r="E31"/>
  <c r="E32"/>
  <c r="E33"/>
  <c r="G33" s="1"/>
  <c r="E34"/>
  <c r="E35"/>
  <c r="E36"/>
  <c r="E37"/>
  <c r="G37" s="1"/>
  <c r="E38"/>
  <c r="G38" s="1"/>
  <c r="E39"/>
  <c r="E40"/>
  <c r="E41"/>
  <c r="G41" s="1"/>
  <c r="E42"/>
  <c r="E43"/>
  <c r="E44"/>
  <c r="E45"/>
  <c r="G45" s="1"/>
  <c r="E46"/>
  <c r="E47"/>
  <c r="E48"/>
  <c r="E49"/>
  <c r="G49" s="1"/>
  <c r="E50"/>
  <c r="E51"/>
  <c r="E52"/>
  <c r="E53"/>
  <c r="G53" s="1"/>
  <c r="E54"/>
  <c r="E55"/>
  <c r="E56"/>
  <c r="E57"/>
  <c r="G57" s="1"/>
  <c r="E58"/>
  <c r="E59"/>
  <c r="E60"/>
  <c r="E61"/>
  <c r="G61" s="1"/>
  <c r="E62"/>
  <c r="E63"/>
  <c r="E64"/>
  <c r="E65"/>
  <c r="G65" s="1"/>
  <c r="E66"/>
  <c r="E67"/>
  <c r="E68"/>
  <c r="E69"/>
  <c r="G69" s="1"/>
  <c r="E70"/>
  <c r="E71"/>
  <c r="E72"/>
  <c r="E73"/>
  <c r="G73" s="1"/>
  <c r="E74"/>
  <c r="E75"/>
  <c r="E76"/>
  <c r="E77"/>
  <c r="G77" s="1"/>
  <c r="E78"/>
  <c r="E79"/>
  <c r="E80"/>
  <c r="E81"/>
  <c r="G81" s="1"/>
  <c r="E82"/>
  <c r="E83"/>
  <c r="E84"/>
  <c r="E85"/>
  <c r="G85" s="1"/>
  <c r="E86"/>
  <c r="E87"/>
  <c r="E88"/>
  <c r="E89"/>
  <c r="G89" s="1"/>
  <c r="E90"/>
  <c r="E91"/>
  <c r="E92"/>
  <c r="E93"/>
  <c r="G93" s="1"/>
  <c r="E94"/>
  <c r="E95"/>
  <c r="E96"/>
  <c r="E97"/>
  <c r="G97" s="1"/>
  <c r="E8"/>
  <c r="E9" i="7"/>
  <c r="E10"/>
  <c r="G10" s="1"/>
  <c r="E11"/>
  <c r="E12"/>
  <c r="G12" s="1"/>
  <c r="E13"/>
  <c r="E14"/>
  <c r="G14" s="1"/>
  <c r="E15"/>
  <c r="E16"/>
  <c r="E17"/>
  <c r="E18"/>
  <c r="G18" s="1"/>
  <c r="E19"/>
  <c r="E20"/>
  <c r="G20" s="1"/>
  <c r="E21"/>
  <c r="E22"/>
  <c r="G22" s="1"/>
  <c r="E23"/>
  <c r="E24"/>
  <c r="E25"/>
  <c r="E26"/>
  <c r="G26" s="1"/>
  <c r="E27"/>
  <c r="E28"/>
  <c r="G28" s="1"/>
  <c r="E29"/>
  <c r="E30"/>
  <c r="G30" s="1"/>
  <c r="E31"/>
  <c r="E32"/>
  <c r="E33"/>
  <c r="E34"/>
  <c r="G34" s="1"/>
  <c r="E35"/>
  <c r="E36"/>
  <c r="G36" s="1"/>
  <c r="E37"/>
  <c r="E38"/>
  <c r="G38" s="1"/>
  <c r="E39"/>
  <c r="E40"/>
  <c r="E41"/>
  <c r="E42"/>
  <c r="G42" s="1"/>
  <c r="E43"/>
  <c r="E44"/>
  <c r="G44" s="1"/>
  <c r="E45"/>
  <c r="G45" s="1"/>
  <c r="E46"/>
  <c r="G46" s="1"/>
  <c r="E47"/>
  <c r="E48"/>
  <c r="E49"/>
  <c r="G49" s="1"/>
  <c r="E50"/>
  <c r="G50" s="1"/>
  <c r="E51"/>
  <c r="E52"/>
  <c r="G52" s="1"/>
  <c r="E53"/>
  <c r="E54"/>
  <c r="G54" s="1"/>
  <c r="E55"/>
  <c r="E56"/>
  <c r="E57"/>
  <c r="G57" s="1"/>
  <c r="E58"/>
  <c r="G58" s="1"/>
  <c r="E59"/>
  <c r="E60"/>
  <c r="G60" s="1"/>
  <c r="E61"/>
  <c r="E62"/>
  <c r="G62" s="1"/>
  <c r="E63"/>
  <c r="E64"/>
  <c r="E65"/>
  <c r="E66"/>
  <c r="G66" s="1"/>
  <c r="E67"/>
  <c r="E68"/>
  <c r="E69"/>
  <c r="G69" s="1"/>
  <c r="E70"/>
  <c r="G70" s="1"/>
  <c r="E71"/>
  <c r="E72"/>
  <c r="E73"/>
  <c r="G73" s="1"/>
  <c r="E74"/>
  <c r="G74" s="1"/>
  <c r="E75"/>
  <c r="E76"/>
  <c r="G76" s="1"/>
  <c r="E77"/>
  <c r="E78"/>
  <c r="G78" s="1"/>
  <c r="E79"/>
  <c r="E80"/>
  <c r="E81"/>
  <c r="G81" s="1"/>
  <c r="E82"/>
  <c r="G82" s="1"/>
  <c r="E83"/>
  <c r="E84"/>
  <c r="G84" s="1"/>
  <c r="E85"/>
  <c r="E86"/>
  <c r="G86" s="1"/>
  <c r="E87"/>
  <c r="E88"/>
  <c r="E89"/>
  <c r="E90"/>
  <c r="G90" s="1"/>
  <c r="E91"/>
  <c r="E92"/>
  <c r="G92" s="1"/>
  <c r="E93"/>
  <c r="G93" s="1"/>
  <c r="E94"/>
  <c r="G94" s="1"/>
  <c r="E95"/>
  <c r="E96"/>
  <c r="E97"/>
  <c r="E8"/>
  <c r="G8" s="1"/>
  <c r="E9" i="6"/>
  <c r="G9" s="1"/>
  <c r="H9" s="1"/>
  <c r="E10"/>
  <c r="G10" s="1"/>
  <c r="H10" s="1"/>
  <c r="E11"/>
  <c r="E12"/>
  <c r="G12" s="1"/>
  <c r="H12" s="1"/>
  <c r="E13"/>
  <c r="G13" s="1"/>
  <c r="H13" s="1"/>
  <c r="E14"/>
  <c r="G14" s="1"/>
  <c r="H14" s="1"/>
  <c r="E15"/>
  <c r="G15" s="1"/>
  <c r="H15" s="1"/>
  <c r="E16"/>
  <c r="G16" s="1"/>
  <c r="H16" s="1"/>
  <c r="E17"/>
  <c r="G17" s="1"/>
  <c r="H17" s="1"/>
  <c r="E18"/>
  <c r="G18" s="1"/>
  <c r="H18" s="1"/>
  <c r="E19"/>
  <c r="G19" s="1"/>
  <c r="H19" s="1"/>
  <c r="E20"/>
  <c r="G20" s="1"/>
  <c r="H20" s="1"/>
  <c r="E21"/>
  <c r="G21" s="1"/>
  <c r="H21" s="1"/>
  <c r="E22"/>
  <c r="G22" s="1"/>
  <c r="H22" s="1"/>
  <c r="E23"/>
  <c r="G23" s="1"/>
  <c r="H23" s="1"/>
  <c r="E24"/>
  <c r="G24" s="1"/>
  <c r="H24" s="1"/>
  <c r="E25"/>
  <c r="G25" s="1"/>
  <c r="H25" s="1"/>
  <c r="E26"/>
  <c r="G26" s="1"/>
  <c r="H26" s="1"/>
  <c r="E27"/>
  <c r="G27" s="1"/>
  <c r="H27" s="1"/>
  <c r="E28"/>
  <c r="G28" s="1"/>
  <c r="H28" s="1"/>
  <c r="E29"/>
  <c r="G29" s="1"/>
  <c r="H29" s="1"/>
  <c r="E30"/>
  <c r="G30" s="1"/>
  <c r="H30" s="1"/>
  <c r="E31"/>
  <c r="G31" s="1"/>
  <c r="H31" s="1"/>
  <c r="E32"/>
  <c r="G32" s="1"/>
  <c r="H32" s="1"/>
  <c r="E33"/>
  <c r="G33" s="1"/>
  <c r="H33" s="1"/>
  <c r="E34"/>
  <c r="G34" s="1"/>
  <c r="H34" s="1"/>
  <c r="E35"/>
  <c r="G35" s="1"/>
  <c r="H35" s="1"/>
  <c r="E36"/>
  <c r="G36" s="1"/>
  <c r="H36" s="1"/>
  <c r="E37"/>
  <c r="G37" s="1"/>
  <c r="H37" s="1"/>
  <c r="E38"/>
  <c r="G38" s="1"/>
  <c r="H38" s="1"/>
  <c r="E39"/>
  <c r="G39" s="1"/>
  <c r="H39" s="1"/>
  <c r="E40"/>
  <c r="G40" s="1"/>
  <c r="H40" s="1"/>
  <c r="E41"/>
  <c r="G41" s="1"/>
  <c r="H41" s="1"/>
  <c r="E42"/>
  <c r="G42" s="1"/>
  <c r="H42" s="1"/>
  <c r="E43"/>
  <c r="G43" s="1"/>
  <c r="H43" s="1"/>
  <c r="E44"/>
  <c r="G44" s="1"/>
  <c r="H44" s="1"/>
  <c r="E45"/>
  <c r="G45" s="1"/>
  <c r="H45" s="1"/>
  <c r="E46"/>
  <c r="G46" s="1"/>
  <c r="H46" s="1"/>
  <c r="E47"/>
  <c r="G47" s="1"/>
  <c r="H47" s="1"/>
  <c r="E48"/>
  <c r="G48" s="1"/>
  <c r="H48" s="1"/>
  <c r="E49"/>
  <c r="G49" s="1"/>
  <c r="H49" s="1"/>
  <c r="E50"/>
  <c r="G50" s="1"/>
  <c r="H50" s="1"/>
  <c r="E51"/>
  <c r="G51" s="1"/>
  <c r="H51" s="1"/>
  <c r="E52"/>
  <c r="G52" s="1"/>
  <c r="H52" s="1"/>
  <c r="E53"/>
  <c r="G53" s="1"/>
  <c r="H53" s="1"/>
  <c r="E54"/>
  <c r="G54" s="1"/>
  <c r="H54" s="1"/>
  <c r="E55"/>
  <c r="G55" s="1"/>
  <c r="H55" s="1"/>
  <c r="E56"/>
  <c r="G56" s="1"/>
  <c r="H56" s="1"/>
  <c r="E57"/>
  <c r="G57" s="1"/>
  <c r="H57" s="1"/>
  <c r="E58"/>
  <c r="G58" s="1"/>
  <c r="H58" s="1"/>
  <c r="E59"/>
  <c r="G59" s="1"/>
  <c r="H59" s="1"/>
  <c r="E60"/>
  <c r="G60" s="1"/>
  <c r="H60" s="1"/>
  <c r="E61"/>
  <c r="G61" s="1"/>
  <c r="H61" s="1"/>
  <c r="E62"/>
  <c r="G62" s="1"/>
  <c r="H62" s="1"/>
  <c r="E63"/>
  <c r="G63" s="1"/>
  <c r="H63" s="1"/>
  <c r="E64"/>
  <c r="G64" s="1"/>
  <c r="H64" s="1"/>
  <c r="E65"/>
  <c r="G65" s="1"/>
  <c r="H65" s="1"/>
  <c r="E66"/>
  <c r="G66" s="1"/>
  <c r="H66" s="1"/>
  <c r="E67"/>
  <c r="E68"/>
  <c r="G68" s="1"/>
  <c r="H68" s="1"/>
  <c r="E69"/>
  <c r="G69" s="1"/>
  <c r="H69" s="1"/>
  <c r="E70"/>
  <c r="E71"/>
  <c r="G71" s="1"/>
  <c r="H71" s="1"/>
  <c r="E72"/>
  <c r="G72" s="1"/>
  <c r="H72" s="1"/>
  <c r="E73"/>
  <c r="G73" s="1"/>
  <c r="H73" s="1"/>
  <c r="E74"/>
  <c r="E75"/>
  <c r="E76"/>
  <c r="G76" s="1"/>
  <c r="H76" s="1"/>
  <c r="E77"/>
  <c r="G77" s="1"/>
  <c r="H77" s="1"/>
  <c r="E78"/>
  <c r="G78" s="1"/>
  <c r="H78" s="1"/>
  <c r="E79"/>
  <c r="G79" s="1"/>
  <c r="H79" s="1"/>
  <c r="E80"/>
  <c r="G80" s="1"/>
  <c r="H80" s="1"/>
  <c r="E81"/>
  <c r="G81" s="1"/>
  <c r="H81" s="1"/>
  <c r="E82"/>
  <c r="G82" s="1"/>
  <c r="H82" s="1"/>
  <c r="E83"/>
  <c r="G83" s="1"/>
  <c r="H83" s="1"/>
  <c r="E84"/>
  <c r="G84" s="1"/>
  <c r="H84" s="1"/>
  <c r="E85"/>
  <c r="G85" s="1"/>
  <c r="H85" s="1"/>
  <c r="E86"/>
  <c r="G86" s="1"/>
  <c r="H86" s="1"/>
  <c r="E87"/>
  <c r="E88"/>
  <c r="G88" s="1"/>
  <c r="H88" s="1"/>
  <c r="E89"/>
  <c r="G89" s="1"/>
  <c r="H89" s="1"/>
  <c r="E90"/>
  <c r="G90" s="1"/>
  <c r="H90" s="1"/>
  <c r="E91"/>
  <c r="G91" s="1"/>
  <c r="H91" s="1"/>
  <c r="E92"/>
  <c r="G92" s="1"/>
  <c r="H92" s="1"/>
  <c r="E93"/>
  <c r="G93" s="1"/>
  <c r="H93" s="1"/>
  <c r="E94"/>
  <c r="G94" s="1"/>
  <c r="H94" s="1"/>
  <c r="E95"/>
  <c r="G95" s="1"/>
  <c r="H95" s="1"/>
  <c r="E96"/>
  <c r="G96" s="1"/>
  <c r="H96" s="1"/>
  <c r="E97"/>
  <c r="G97" s="1"/>
  <c r="H97" s="1"/>
  <c r="E8"/>
  <c r="G8" s="1"/>
  <c r="H8" s="1"/>
  <c r="E10" i="5"/>
  <c r="E11"/>
  <c r="G11" s="1"/>
  <c r="E12"/>
  <c r="G12" s="1"/>
  <c r="E13"/>
  <c r="E14"/>
  <c r="E15"/>
  <c r="G15" s="1"/>
  <c r="E16"/>
  <c r="G16" s="1"/>
  <c r="E17"/>
  <c r="E18"/>
  <c r="E19"/>
  <c r="G19" s="1"/>
  <c r="E20"/>
  <c r="G20" s="1"/>
  <c r="E21"/>
  <c r="E22"/>
  <c r="E23"/>
  <c r="G23" s="1"/>
  <c r="E24"/>
  <c r="G24" s="1"/>
  <c r="E25"/>
  <c r="E26"/>
  <c r="E27"/>
  <c r="G27" s="1"/>
  <c r="E28"/>
  <c r="G28" s="1"/>
  <c r="E29"/>
  <c r="E30"/>
  <c r="E31"/>
  <c r="G31" s="1"/>
  <c r="E32"/>
  <c r="G32" s="1"/>
  <c r="E33"/>
  <c r="E34"/>
  <c r="E35"/>
  <c r="G35" s="1"/>
  <c r="E36"/>
  <c r="G36" s="1"/>
  <c r="E37"/>
  <c r="E38"/>
  <c r="E39"/>
  <c r="G39" s="1"/>
  <c r="E40"/>
  <c r="G40" s="1"/>
  <c r="E41"/>
  <c r="E42"/>
  <c r="E43"/>
  <c r="G43" s="1"/>
  <c r="E44"/>
  <c r="G44" s="1"/>
  <c r="E45"/>
  <c r="E46"/>
  <c r="E47"/>
  <c r="G47" s="1"/>
  <c r="E48"/>
  <c r="G48" s="1"/>
  <c r="E49"/>
  <c r="E50"/>
  <c r="E51"/>
  <c r="G51" s="1"/>
  <c r="E52"/>
  <c r="G52" s="1"/>
  <c r="E53"/>
  <c r="E54"/>
  <c r="E55"/>
  <c r="G55" s="1"/>
  <c r="E56"/>
  <c r="G56" s="1"/>
  <c r="E57"/>
  <c r="E58"/>
  <c r="E59"/>
  <c r="G59" s="1"/>
  <c r="E60"/>
  <c r="G60" s="1"/>
  <c r="E61"/>
  <c r="E62"/>
  <c r="E63"/>
  <c r="G63" s="1"/>
  <c r="E64"/>
  <c r="G64" s="1"/>
  <c r="E65"/>
  <c r="E66"/>
  <c r="E67"/>
  <c r="G67" s="1"/>
  <c r="E68"/>
  <c r="E69"/>
  <c r="E70"/>
  <c r="E71"/>
  <c r="G71" s="1"/>
  <c r="E72"/>
  <c r="G72" s="1"/>
  <c r="E73"/>
  <c r="E74"/>
  <c r="E75"/>
  <c r="G75" s="1"/>
  <c r="E76"/>
  <c r="G76" s="1"/>
  <c r="E77"/>
  <c r="E78"/>
  <c r="E79"/>
  <c r="G79" s="1"/>
  <c r="E80"/>
  <c r="G80" s="1"/>
  <c r="E81"/>
  <c r="E82"/>
  <c r="E83"/>
  <c r="G83" s="1"/>
  <c r="E84"/>
  <c r="G84" s="1"/>
  <c r="E85"/>
  <c r="E86"/>
  <c r="E87"/>
  <c r="G87" s="1"/>
  <c r="E88"/>
  <c r="G88" s="1"/>
  <c r="E89"/>
  <c r="E90"/>
  <c r="E91"/>
  <c r="G91" s="1"/>
  <c r="E92"/>
  <c r="G92" s="1"/>
  <c r="E93"/>
  <c r="E94"/>
  <c r="E95"/>
  <c r="G95" s="1"/>
  <c r="E96"/>
  <c r="G96" s="1"/>
  <c r="E97"/>
  <c r="E9"/>
  <c r="G9" s="1"/>
  <c r="E8"/>
  <c r="G8" s="1"/>
  <c r="E9" i="4"/>
  <c r="E10"/>
  <c r="E11"/>
  <c r="E12"/>
  <c r="E13"/>
  <c r="F13" s="1"/>
  <c r="E14"/>
  <c r="F14" s="1"/>
  <c r="E15"/>
  <c r="E16"/>
  <c r="E17"/>
  <c r="F17" s="1"/>
  <c r="E18"/>
  <c r="E19"/>
  <c r="E20"/>
  <c r="E21"/>
  <c r="F21" s="1"/>
  <c r="E22"/>
  <c r="F22" s="1"/>
  <c r="E23"/>
  <c r="E24"/>
  <c r="E25"/>
  <c r="E26"/>
  <c r="F26" s="1"/>
  <c r="E27"/>
  <c r="E28"/>
  <c r="E29"/>
  <c r="F29" s="1"/>
  <c r="E30"/>
  <c r="E31"/>
  <c r="F31" s="1"/>
  <c r="E32"/>
  <c r="E33"/>
  <c r="F33" s="1"/>
  <c r="E34"/>
  <c r="E35"/>
  <c r="E36"/>
  <c r="E37"/>
  <c r="F37" s="1"/>
  <c r="E38"/>
  <c r="E39"/>
  <c r="E40"/>
  <c r="E41"/>
  <c r="E42"/>
  <c r="E43"/>
  <c r="E44"/>
  <c r="E45"/>
  <c r="E46"/>
  <c r="E47"/>
  <c r="E48"/>
  <c r="E49"/>
  <c r="E50"/>
  <c r="E51"/>
  <c r="E52"/>
  <c r="E53"/>
  <c r="E54"/>
  <c r="E55"/>
  <c r="E56"/>
  <c r="E57"/>
  <c r="E58"/>
  <c r="E59"/>
  <c r="E60"/>
  <c r="E61"/>
  <c r="E62"/>
  <c r="E63"/>
  <c r="E64"/>
  <c r="E65"/>
  <c r="E66"/>
  <c r="E67"/>
  <c r="E68"/>
  <c r="E69"/>
  <c r="E70"/>
  <c r="E71"/>
  <c r="E72"/>
  <c r="E73"/>
  <c r="E74"/>
  <c r="E75"/>
  <c r="E76"/>
  <c r="E77"/>
  <c r="E78"/>
  <c r="E79"/>
  <c r="E80"/>
  <c r="E81"/>
  <c r="E82"/>
  <c r="E83"/>
  <c r="E84"/>
  <c r="E85"/>
  <c r="E86"/>
  <c r="E87"/>
  <c r="E88"/>
  <c r="E89"/>
  <c r="E90"/>
  <c r="E91"/>
  <c r="E92"/>
  <c r="E93"/>
  <c r="E94"/>
  <c r="E95"/>
  <c r="E96"/>
  <c r="E97"/>
  <c r="F9" i="28"/>
  <c r="F10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42"/>
  <c r="F43"/>
  <c r="F44"/>
  <c r="F45"/>
  <c r="F46"/>
  <c r="F47"/>
  <c r="F48"/>
  <c r="F49"/>
  <c r="F50"/>
  <c r="F51"/>
  <c r="F52"/>
  <c r="F53"/>
  <c r="F54"/>
  <c r="F55"/>
  <c r="F56"/>
  <c r="F57"/>
  <c r="F58"/>
  <c r="F59"/>
  <c r="F60"/>
  <c r="F61"/>
  <c r="F62"/>
  <c r="F63"/>
  <c r="F64"/>
  <c r="F65"/>
  <c r="F66"/>
  <c r="F67"/>
  <c r="F68"/>
  <c r="F69"/>
  <c r="F70"/>
  <c r="F71"/>
  <c r="F72"/>
  <c r="F73"/>
  <c r="F74"/>
  <c r="F75"/>
  <c r="F76"/>
  <c r="F77"/>
  <c r="F78"/>
  <c r="F79"/>
  <c r="F80"/>
  <c r="F81"/>
  <c r="F82"/>
  <c r="F83"/>
  <c r="F84"/>
  <c r="F85"/>
  <c r="F86"/>
  <c r="F87"/>
  <c r="F88"/>
  <c r="F89"/>
  <c r="F90"/>
  <c r="F91"/>
  <c r="F92"/>
  <c r="F93"/>
  <c r="F94"/>
  <c r="F95"/>
  <c r="F96"/>
  <c r="F97"/>
  <c r="F8"/>
  <c r="G94"/>
  <c r="G90"/>
  <c r="G86"/>
  <c r="G82"/>
  <c r="G78"/>
  <c r="G74"/>
  <c r="G70"/>
  <c r="G66"/>
  <c r="G62"/>
  <c r="G58"/>
  <c r="G54"/>
  <c r="G50"/>
  <c r="G46"/>
  <c r="G42"/>
  <c r="G38"/>
  <c r="G34"/>
  <c r="G30"/>
  <c r="G26"/>
  <c r="G22"/>
  <c r="G18"/>
  <c r="G14"/>
  <c r="G10"/>
  <c r="F9" i="27"/>
  <c r="F10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42"/>
  <c r="F43"/>
  <c r="F44"/>
  <c r="F45"/>
  <c r="F46"/>
  <c r="F47"/>
  <c r="F48"/>
  <c r="F49"/>
  <c r="F50"/>
  <c r="F51"/>
  <c r="F52"/>
  <c r="F53"/>
  <c r="F54"/>
  <c r="F55"/>
  <c r="F56"/>
  <c r="F57"/>
  <c r="F58"/>
  <c r="F59"/>
  <c r="F60"/>
  <c r="F61"/>
  <c r="F62"/>
  <c r="F63"/>
  <c r="F64"/>
  <c r="F65"/>
  <c r="F66"/>
  <c r="F67"/>
  <c r="F68"/>
  <c r="F69"/>
  <c r="F70"/>
  <c r="F71"/>
  <c r="F72"/>
  <c r="F73"/>
  <c r="F74"/>
  <c r="F75"/>
  <c r="F76"/>
  <c r="F77"/>
  <c r="F78"/>
  <c r="F79"/>
  <c r="F80"/>
  <c r="F81"/>
  <c r="F82"/>
  <c r="F83"/>
  <c r="F84"/>
  <c r="F85"/>
  <c r="F86"/>
  <c r="F87"/>
  <c r="F88"/>
  <c r="F89"/>
  <c r="F90"/>
  <c r="F91"/>
  <c r="F92"/>
  <c r="F93"/>
  <c r="F94"/>
  <c r="F95"/>
  <c r="F96"/>
  <c r="F97"/>
  <c r="F8"/>
  <c r="G96"/>
  <c r="H96" s="1"/>
  <c r="G95"/>
  <c r="H95" s="1"/>
  <c r="G91"/>
  <c r="H91" s="1"/>
  <c r="G88"/>
  <c r="H88" s="1"/>
  <c r="G87"/>
  <c r="H87" s="1"/>
  <c r="G83"/>
  <c r="H83" s="1"/>
  <c r="G80"/>
  <c r="H80" s="1"/>
  <c r="G79"/>
  <c r="H79" s="1"/>
  <c r="G75"/>
  <c r="H75" s="1"/>
  <c r="G72"/>
  <c r="H72" s="1"/>
  <c r="G71"/>
  <c r="H71" s="1"/>
  <c r="G67"/>
  <c r="H67" s="1"/>
  <c r="G64"/>
  <c r="H64" s="1"/>
  <c r="G63"/>
  <c r="H63" s="1"/>
  <c r="G59"/>
  <c r="H59" s="1"/>
  <c r="G56"/>
  <c r="H56" s="1"/>
  <c r="G55"/>
  <c r="H55" s="1"/>
  <c r="G51"/>
  <c r="H51" s="1"/>
  <c r="G48"/>
  <c r="H48" s="1"/>
  <c r="G47"/>
  <c r="H47" s="1"/>
  <c r="G43"/>
  <c r="H43" s="1"/>
  <c r="G40"/>
  <c r="H40" s="1"/>
  <c r="G39"/>
  <c r="H39" s="1"/>
  <c r="G35"/>
  <c r="H35" s="1"/>
  <c r="G32"/>
  <c r="H32" s="1"/>
  <c r="G31"/>
  <c r="H31" s="1"/>
  <c r="G27"/>
  <c r="H27" s="1"/>
  <c r="G24"/>
  <c r="H24" s="1"/>
  <c r="G23"/>
  <c r="H23" s="1"/>
  <c r="G19"/>
  <c r="H19" s="1"/>
  <c r="G16"/>
  <c r="H16" s="1"/>
  <c r="G15"/>
  <c r="H15" s="1"/>
  <c r="G11"/>
  <c r="H11" s="1"/>
  <c r="G8"/>
  <c r="H8" s="1"/>
  <c r="F9" i="26"/>
  <c r="F10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42"/>
  <c r="F43"/>
  <c r="F44"/>
  <c r="F45"/>
  <c r="F46"/>
  <c r="F47"/>
  <c r="F48"/>
  <c r="F49"/>
  <c r="F50"/>
  <c r="F51"/>
  <c r="F52"/>
  <c r="F53"/>
  <c r="F54"/>
  <c r="F55"/>
  <c r="F56"/>
  <c r="F57"/>
  <c r="F58"/>
  <c r="F59"/>
  <c r="F60"/>
  <c r="F61"/>
  <c r="F62"/>
  <c r="F63"/>
  <c r="F64"/>
  <c r="F65"/>
  <c r="F66"/>
  <c r="F67"/>
  <c r="F68"/>
  <c r="F69"/>
  <c r="F70"/>
  <c r="F71"/>
  <c r="F72"/>
  <c r="F73"/>
  <c r="F74"/>
  <c r="F75"/>
  <c r="F76"/>
  <c r="F77"/>
  <c r="F78"/>
  <c r="F79"/>
  <c r="F80"/>
  <c r="F81"/>
  <c r="F82"/>
  <c r="F83"/>
  <c r="F84"/>
  <c r="F85"/>
  <c r="F86"/>
  <c r="F87"/>
  <c r="F88"/>
  <c r="F89"/>
  <c r="F90"/>
  <c r="F91"/>
  <c r="F92"/>
  <c r="F93"/>
  <c r="F94"/>
  <c r="F95"/>
  <c r="F96"/>
  <c r="F97"/>
  <c r="F8"/>
  <c r="G97"/>
  <c r="G96"/>
  <c r="G93"/>
  <c r="G92"/>
  <c r="G89"/>
  <c r="G88"/>
  <c r="G85"/>
  <c r="G84"/>
  <c r="G81"/>
  <c r="G80"/>
  <c r="G77"/>
  <c r="G76"/>
  <c r="G73"/>
  <c r="G72"/>
  <c r="G69"/>
  <c r="G68"/>
  <c r="G65"/>
  <c r="G64"/>
  <c r="G61"/>
  <c r="G60"/>
  <c r="G57"/>
  <c r="G56"/>
  <c r="G53"/>
  <c r="G52"/>
  <c r="G49"/>
  <c r="G48"/>
  <c r="G45"/>
  <c r="G44"/>
  <c r="G41"/>
  <c r="G40"/>
  <c r="G37"/>
  <c r="G36"/>
  <c r="G33"/>
  <c r="G32"/>
  <c r="G29"/>
  <c r="G28"/>
  <c r="G25"/>
  <c r="G24"/>
  <c r="G21"/>
  <c r="G20"/>
  <c r="G17"/>
  <c r="G16"/>
  <c r="G13"/>
  <c r="G12"/>
  <c r="G9"/>
  <c r="G8"/>
  <c r="F9" i="25"/>
  <c r="F10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42"/>
  <c r="F43"/>
  <c r="F44"/>
  <c r="F45"/>
  <c r="F46"/>
  <c r="F47"/>
  <c r="F48"/>
  <c r="F49"/>
  <c r="F50"/>
  <c r="F51"/>
  <c r="F52"/>
  <c r="F53"/>
  <c r="F54"/>
  <c r="F55"/>
  <c r="F56"/>
  <c r="F57"/>
  <c r="F58"/>
  <c r="F59"/>
  <c r="F60"/>
  <c r="F61"/>
  <c r="F62"/>
  <c r="F63"/>
  <c r="F8"/>
  <c r="F9" i="24"/>
  <c r="F10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42"/>
  <c r="F43"/>
  <c r="F44"/>
  <c r="F45"/>
  <c r="F46"/>
  <c r="F47"/>
  <c r="F48"/>
  <c r="F49"/>
  <c r="F50"/>
  <c r="F51"/>
  <c r="F52"/>
  <c r="F53"/>
  <c r="F54"/>
  <c r="F55"/>
  <c r="F56"/>
  <c r="F57"/>
  <c r="F58"/>
  <c r="F59"/>
  <c r="F60"/>
  <c r="F61"/>
  <c r="F62"/>
  <c r="F63"/>
  <c r="F64"/>
  <c r="F65"/>
  <c r="F66"/>
  <c r="F67"/>
  <c r="F68"/>
  <c r="F69"/>
  <c r="F70"/>
  <c r="F71"/>
  <c r="F72"/>
  <c r="F73"/>
  <c r="F74"/>
  <c r="F75"/>
  <c r="F76"/>
  <c r="F77"/>
  <c r="F78"/>
  <c r="F79"/>
  <c r="F80"/>
  <c r="F81"/>
  <c r="F82"/>
  <c r="F83"/>
  <c r="F84"/>
  <c r="F85"/>
  <c r="F86"/>
  <c r="F87"/>
  <c r="F88"/>
  <c r="F89"/>
  <c r="F90"/>
  <c r="F91"/>
  <c r="F92"/>
  <c r="F93"/>
  <c r="F94"/>
  <c r="F95"/>
  <c r="F96"/>
  <c r="F97"/>
  <c r="F8"/>
  <c r="G63" i="25"/>
  <c r="G62"/>
  <c r="G60"/>
  <c r="G59"/>
  <c r="G58"/>
  <c r="G56"/>
  <c r="G55"/>
  <c r="G54"/>
  <c r="G52"/>
  <c r="G51"/>
  <c r="G50"/>
  <c r="G48"/>
  <c r="G47"/>
  <c r="G46"/>
  <c r="G44"/>
  <c r="G43"/>
  <c r="G42"/>
  <c r="G40"/>
  <c r="G39"/>
  <c r="G38"/>
  <c r="G36"/>
  <c r="G35"/>
  <c r="G34"/>
  <c r="G32"/>
  <c r="G31"/>
  <c r="G30"/>
  <c r="G28"/>
  <c r="G27"/>
  <c r="G26"/>
  <c r="G24"/>
  <c r="G23"/>
  <c r="G22"/>
  <c r="G20"/>
  <c r="G19"/>
  <c r="G18"/>
  <c r="G16"/>
  <c r="G15"/>
  <c r="G14"/>
  <c r="G12"/>
  <c r="G11"/>
  <c r="G10"/>
  <c r="G8"/>
  <c r="G96" i="24"/>
  <c r="G95"/>
  <c r="G93"/>
  <c r="G92"/>
  <c r="G91"/>
  <c r="G89"/>
  <c r="G88"/>
  <c r="G87"/>
  <c r="G85"/>
  <c r="G84"/>
  <c r="G83"/>
  <c r="G81"/>
  <c r="G80"/>
  <c r="G79"/>
  <c r="G77"/>
  <c r="G76"/>
  <c r="G75"/>
  <c r="G73"/>
  <c r="G72"/>
  <c r="G71"/>
  <c r="G69"/>
  <c r="G68"/>
  <c r="G67"/>
  <c r="G65"/>
  <c r="G64"/>
  <c r="G63"/>
  <c r="G61"/>
  <c r="G60"/>
  <c r="G59"/>
  <c r="G57"/>
  <c r="G56"/>
  <c r="G55"/>
  <c r="G53"/>
  <c r="G52"/>
  <c r="G51"/>
  <c r="G49"/>
  <c r="G48"/>
  <c r="G47"/>
  <c r="G45"/>
  <c r="G44"/>
  <c r="G43"/>
  <c r="G41"/>
  <c r="G40"/>
  <c r="G39"/>
  <c r="G37"/>
  <c r="G36"/>
  <c r="G35"/>
  <c r="G33"/>
  <c r="G32"/>
  <c r="G31"/>
  <c r="G29"/>
  <c r="G28"/>
  <c r="G27"/>
  <c r="G25"/>
  <c r="G24"/>
  <c r="G23"/>
  <c r="G21"/>
  <c r="G20"/>
  <c r="G19"/>
  <c r="G17"/>
  <c r="G16"/>
  <c r="G15"/>
  <c r="G13"/>
  <c r="G12"/>
  <c r="G11"/>
  <c r="G9"/>
  <c r="G72" i="23"/>
  <c r="G76"/>
  <c r="G80"/>
  <c r="G84"/>
  <c r="G88"/>
  <c r="G92"/>
  <c r="G96"/>
  <c r="F9"/>
  <c r="F10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42"/>
  <c r="F43"/>
  <c r="F44"/>
  <c r="F45"/>
  <c r="F46"/>
  <c r="F47"/>
  <c r="F48"/>
  <c r="F49"/>
  <c r="F50"/>
  <c r="F51"/>
  <c r="F52"/>
  <c r="F53"/>
  <c r="F54"/>
  <c r="F55"/>
  <c r="F56"/>
  <c r="F57"/>
  <c r="F58"/>
  <c r="F59"/>
  <c r="F60"/>
  <c r="F61"/>
  <c r="F62"/>
  <c r="F63"/>
  <c r="F64"/>
  <c r="F65"/>
  <c r="F66"/>
  <c r="F67"/>
  <c r="F68"/>
  <c r="F69"/>
  <c r="F70"/>
  <c r="F71"/>
  <c r="F72"/>
  <c r="F73"/>
  <c r="F74"/>
  <c r="F75"/>
  <c r="F76"/>
  <c r="F77"/>
  <c r="F78"/>
  <c r="F79"/>
  <c r="F80"/>
  <c r="F81"/>
  <c r="F82"/>
  <c r="F83"/>
  <c r="F84"/>
  <c r="F85"/>
  <c r="F86"/>
  <c r="F87"/>
  <c r="F88"/>
  <c r="F89"/>
  <c r="F90"/>
  <c r="F91"/>
  <c r="F92"/>
  <c r="F93"/>
  <c r="F94"/>
  <c r="F95"/>
  <c r="F96"/>
  <c r="F97"/>
  <c r="F8"/>
  <c r="G95"/>
  <c r="G94"/>
  <c r="G91"/>
  <c r="G89"/>
  <c r="G87"/>
  <c r="G83"/>
  <c r="G82"/>
  <c r="G79"/>
  <c r="G78"/>
  <c r="G75"/>
  <c r="G71"/>
  <c r="G70"/>
  <c r="G68"/>
  <c r="G67"/>
  <c r="G66"/>
  <c r="G64"/>
  <c r="G63"/>
  <c r="G62"/>
  <c r="G60"/>
  <c r="G59"/>
  <c r="G58"/>
  <c r="G56"/>
  <c r="G55"/>
  <c r="G54"/>
  <c r="G52"/>
  <c r="G51"/>
  <c r="G50"/>
  <c r="G48"/>
  <c r="G47"/>
  <c r="G46"/>
  <c r="G44"/>
  <c r="G43"/>
  <c r="G42"/>
  <c r="G40"/>
  <c r="G39"/>
  <c r="G38"/>
  <c r="G36"/>
  <c r="G35"/>
  <c r="G34"/>
  <c r="G32"/>
  <c r="G31"/>
  <c r="G30"/>
  <c r="G28"/>
  <c r="G27"/>
  <c r="G26"/>
  <c r="G24"/>
  <c r="G23"/>
  <c r="G20"/>
  <c r="G19"/>
  <c r="G15"/>
  <c r="G14"/>
  <c r="G11"/>
  <c r="G10"/>
  <c r="G8"/>
  <c r="G69" i="14"/>
  <c r="G71"/>
  <c r="G72"/>
  <c r="G73"/>
  <c r="G75"/>
  <c r="G76"/>
  <c r="G77"/>
  <c r="G79"/>
  <c r="G80"/>
  <c r="G81"/>
  <c r="G83"/>
  <c r="G84"/>
  <c r="G85"/>
  <c r="G87"/>
  <c r="G88"/>
  <c r="G89"/>
  <c r="G91"/>
  <c r="G92"/>
  <c r="G93"/>
  <c r="G95"/>
  <c r="G96"/>
  <c r="G97"/>
  <c r="G68"/>
  <c r="G39"/>
  <c r="G40"/>
  <c r="G41"/>
  <c r="G43"/>
  <c r="G44"/>
  <c r="G45"/>
  <c r="G47"/>
  <c r="G48"/>
  <c r="G49"/>
  <c r="G51"/>
  <c r="G52"/>
  <c r="G53"/>
  <c r="G55"/>
  <c r="G56"/>
  <c r="G57"/>
  <c r="G59"/>
  <c r="G60"/>
  <c r="G61"/>
  <c r="G63"/>
  <c r="G64"/>
  <c r="G65"/>
  <c r="G67"/>
  <c r="G9"/>
  <c r="G11"/>
  <c r="G12"/>
  <c r="G13"/>
  <c r="G15"/>
  <c r="G16"/>
  <c r="G17"/>
  <c r="G19"/>
  <c r="G20"/>
  <c r="G21"/>
  <c r="G23"/>
  <c r="G24"/>
  <c r="G25"/>
  <c r="G27"/>
  <c r="G28"/>
  <c r="G29"/>
  <c r="G31"/>
  <c r="G32"/>
  <c r="G33"/>
  <c r="G35"/>
  <c r="G36"/>
  <c r="G37"/>
  <c r="G8"/>
  <c r="G69" i="13"/>
  <c r="G70"/>
  <c r="G71"/>
  <c r="G73"/>
  <c r="G74"/>
  <c r="G75"/>
  <c r="G77"/>
  <c r="G78"/>
  <c r="G79"/>
  <c r="G81"/>
  <c r="G82"/>
  <c r="G83"/>
  <c r="G85"/>
  <c r="G86"/>
  <c r="G87"/>
  <c r="G89"/>
  <c r="G90"/>
  <c r="G91"/>
  <c r="G93"/>
  <c r="G94"/>
  <c r="G95"/>
  <c r="G97"/>
  <c r="G39"/>
  <c r="G41"/>
  <c r="G42"/>
  <c r="G43"/>
  <c r="G45"/>
  <c r="G46"/>
  <c r="G47"/>
  <c r="G49"/>
  <c r="G50"/>
  <c r="G51"/>
  <c r="G53"/>
  <c r="G54"/>
  <c r="G55"/>
  <c r="G57"/>
  <c r="G58"/>
  <c r="G59"/>
  <c r="G61"/>
  <c r="G62"/>
  <c r="G63"/>
  <c r="G65"/>
  <c r="G66"/>
  <c r="G67"/>
  <c r="G9"/>
  <c r="G10"/>
  <c r="G11"/>
  <c r="G13"/>
  <c r="G14"/>
  <c r="G15"/>
  <c r="G17"/>
  <c r="G18"/>
  <c r="G19"/>
  <c r="G21"/>
  <c r="G22"/>
  <c r="G23"/>
  <c r="G25"/>
  <c r="G26"/>
  <c r="G27"/>
  <c r="G29"/>
  <c r="G30"/>
  <c r="G31"/>
  <c r="G33"/>
  <c r="G34"/>
  <c r="G35"/>
  <c r="G37"/>
  <c r="G70" i="12"/>
  <c r="G71"/>
  <c r="G74"/>
  <c r="G75"/>
  <c r="G76"/>
  <c r="G78"/>
  <c r="G80"/>
  <c r="G82"/>
  <c r="G86"/>
  <c r="G87"/>
  <c r="G90"/>
  <c r="G91"/>
  <c r="G92"/>
  <c r="G94"/>
  <c r="G96"/>
  <c r="G68"/>
  <c r="G42"/>
  <c r="G43"/>
  <c r="G46"/>
  <c r="G47"/>
  <c r="G48"/>
  <c r="G50"/>
  <c r="G52"/>
  <c r="G54"/>
  <c r="G58"/>
  <c r="G59"/>
  <c r="G62"/>
  <c r="G63"/>
  <c r="G64"/>
  <c r="G66"/>
  <c r="G10"/>
  <c r="G11"/>
  <c r="G14"/>
  <c r="G15"/>
  <c r="G16"/>
  <c r="G18"/>
  <c r="G20"/>
  <c r="G22"/>
  <c r="G26"/>
  <c r="G27"/>
  <c r="G30"/>
  <c r="G31"/>
  <c r="G32"/>
  <c r="G34"/>
  <c r="G36"/>
  <c r="G70" i="11"/>
  <c r="G71"/>
  <c r="G72"/>
  <c r="G74"/>
  <c r="G75"/>
  <c r="G76"/>
  <c r="G79"/>
  <c r="G80"/>
  <c r="G83"/>
  <c r="G84"/>
  <c r="G86"/>
  <c r="G87"/>
  <c r="G88"/>
  <c r="G90"/>
  <c r="G91"/>
  <c r="G92"/>
  <c r="G95"/>
  <c r="G96"/>
  <c r="G68"/>
  <c r="G39"/>
  <c r="G40"/>
  <c r="G42"/>
  <c r="G43"/>
  <c r="G44"/>
  <c r="G46"/>
  <c r="G47"/>
  <c r="G48"/>
  <c r="G51"/>
  <c r="G52"/>
  <c r="G55"/>
  <c r="G56"/>
  <c r="G58"/>
  <c r="G59"/>
  <c r="G60"/>
  <c r="G62"/>
  <c r="G63"/>
  <c r="G64"/>
  <c r="G67"/>
  <c r="G10"/>
  <c r="G11"/>
  <c r="G12"/>
  <c r="G14"/>
  <c r="G15"/>
  <c r="G16"/>
  <c r="G19"/>
  <c r="G20"/>
  <c r="G23"/>
  <c r="G24"/>
  <c r="G26"/>
  <c r="G27"/>
  <c r="G28"/>
  <c r="G30"/>
  <c r="G31"/>
  <c r="G32"/>
  <c r="G35"/>
  <c r="G36"/>
  <c r="G70" i="10"/>
  <c r="G71"/>
  <c r="G72"/>
  <c r="G75"/>
  <c r="G76"/>
  <c r="G79"/>
  <c r="G80"/>
  <c r="G83"/>
  <c r="G84"/>
  <c r="G86"/>
  <c r="G87"/>
  <c r="G88"/>
  <c r="G91"/>
  <c r="G92"/>
  <c r="G95"/>
  <c r="G96"/>
  <c r="G68"/>
  <c r="G39"/>
  <c r="G40"/>
  <c r="G42"/>
  <c r="G43"/>
  <c r="G44"/>
  <c r="G46"/>
  <c r="G47"/>
  <c r="G48"/>
  <c r="G50"/>
  <c r="G51"/>
  <c r="G52"/>
  <c r="G54"/>
  <c r="G55"/>
  <c r="G56"/>
  <c r="G58"/>
  <c r="G59"/>
  <c r="G60"/>
  <c r="G62"/>
  <c r="G63"/>
  <c r="G64"/>
  <c r="G66"/>
  <c r="G67"/>
  <c r="G10"/>
  <c r="G11"/>
  <c r="G12"/>
  <c r="G14"/>
  <c r="G15"/>
  <c r="G16"/>
  <c r="G18"/>
  <c r="G19"/>
  <c r="G20"/>
  <c r="G22"/>
  <c r="G23"/>
  <c r="G24"/>
  <c r="G26"/>
  <c r="G27"/>
  <c r="G28"/>
  <c r="G30"/>
  <c r="G31"/>
  <c r="G32"/>
  <c r="G34"/>
  <c r="G35"/>
  <c r="G36"/>
  <c r="G74" i="9"/>
  <c r="G78"/>
  <c r="G83"/>
  <c r="G84"/>
  <c r="G94"/>
  <c r="G95"/>
  <c r="G40"/>
  <c r="G43"/>
  <c r="G50"/>
  <c r="G51"/>
  <c r="G56"/>
  <c r="G58"/>
  <c r="G63"/>
  <c r="G11"/>
  <c r="G14"/>
  <c r="G19"/>
  <c r="G24"/>
  <c r="G26"/>
  <c r="G27"/>
  <c r="G35"/>
  <c r="G70" i="8"/>
  <c r="G71"/>
  <c r="G72"/>
  <c r="G74"/>
  <c r="G75"/>
  <c r="G76"/>
  <c r="G78"/>
  <c r="G79"/>
  <c r="G80"/>
  <c r="G82"/>
  <c r="G83"/>
  <c r="G84"/>
  <c r="G86"/>
  <c r="G87"/>
  <c r="G88"/>
  <c r="G90"/>
  <c r="G91"/>
  <c r="G92"/>
  <c r="G94"/>
  <c r="G95"/>
  <c r="G96"/>
  <c r="G68"/>
  <c r="G39"/>
  <c r="G40"/>
  <c r="G42"/>
  <c r="G43"/>
  <c r="G44"/>
  <c r="G46"/>
  <c r="G47"/>
  <c r="G48"/>
  <c r="G50"/>
  <c r="G51"/>
  <c r="G52"/>
  <c r="G54"/>
  <c r="G55"/>
  <c r="G56"/>
  <c r="G58"/>
  <c r="G59"/>
  <c r="G60"/>
  <c r="G62"/>
  <c r="G63"/>
  <c r="G64"/>
  <c r="G66"/>
  <c r="G67"/>
  <c r="G10"/>
  <c r="G11"/>
  <c r="G12"/>
  <c r="G14"/>
  <c r="G15"/>
  <c r="G16"/>
  <c r="G18"/>
  <c r="G19"/>
  <c r="G20"/>
  <c r="G22"/>
  <c r="G23"/>
  <c r="G24"/>
  <c r="G26"/>
  <c r="G27"/>
  <c r="G28"/>
  <c r="G30"/>
  <c r="G31"/>
  <c r="G32"/>
  <c r="G34"/>
  <c r="G35"/>
  <c r="G36"/>
  <c r="G8"/>
  <c r="G71" i="7"/>
  <c r="G72"/>
  <c r="G75"/>
  <c r="G77"/>
  <c r="G79"/>
  <c r="G80"/>
  <c r="G83"/>
  <c r="G85"/>
  <c r="G87"/>
  <c r="G88"/>
  <c r="G89"/>
  <c r="G91"/>
  <c r="G95"/>
  <c r="G96"/>
  <c r="G97"/>
  <c r="G68"/>
  <c r="G39"/>
  <c r="G40"/>
  <c r="G41"/>
  <c r="G43"/>
  <c r="G47"/>
  <c r="G48"/>
  <c r="G51"/>
  <c r="G53"/>
  <c r="G55"/>
  <c r="G56"/>
  <c r="G59"/>
  <c r="G61"/>
  <c r="G63"/>
  <c r="G64"/>
  <c r="G65"/>
  <c r="G67"/>
  <c r="G9"/>
  <c r="G11"/>
  <c r="G13"/>
  <c r="G15"/>
  <c r="G16"/>
  <c r="G17"/>
  <c r="G19"/>
  <c r="G21"/>
  <c r="G23"/>
  <c r="G24"/>
  <c r="G25"/>
  <c r="G27"/>
  <c r="G29"/>
  <c r="G31"/>
  <c r="G32"/>
  <c r="G33"/>
  <c r="G35"/>
  <c r="G37"/>
  <c r="G70" i="6"/>
  <c r="H70" s="1"/>
  <c r="G74"/>
  <c r="H74" s="1"/>
  <c r="G75"/>
  <c r="H75" s="1"/>
  <c r="G87"/>
  <c r="H87" s="1"/>
  <c r="G67"/>
  <c r="H67" s="1"/>
  <c r="G11"/>
  <c r="H11" s="1"/>
  <c r="G69" i="5"/>
  <c r="G70"/>
  <c r="G73"/>
  <c r="G74"/>
  <c r="G77"/>
  <c r="G78"/>
  <c r="G81"/>
  <c r="G82"/>
  <c r="G85"/>
  <c r="G86"/>
  <c r="G89"/>
  <c r="G90"/>
  <c r="G93"/>
  <c r="G94"/>
  <c r="G97"/>
  <c r="G68"/>
  <c r="G41"/>
  <c r="G42"/>
  <c r="G45"/>
  <c r="G46"/>
  <c r="G49"/>
  <c r="G50"/>
  <c r="G53"/>
  <c r="G54"/>
  <c r="G57"/>
  <c r="G58"/>
  <c r="G61"/>
  <c r="G62"/>
  <c r="G65"/>
  <c r="G66"/>
  <c r="G38"/>
  <c r="G10"/>
  <c r="G13"/>
  <c r="G14"/>
  <c r="G17"/>
  <c r="G18"/>
  <c r="G21"/>
  <c r="G22"/>
  <c r="G25"/>
  <c r="G26"/>
  <c r="G29"/>
  <c r="G30"/>
  <c r="G33"/>
  <c r="G34"/>
  <c r="G37"/>
  <c r="F72" i="4"/>
  <c r="F73"/>
  <c r="F74"/>
  <c r="F75"/>
  <c r="F76"/>
  <c r="F77"/>
  <c r="F78"/>
  <c r="F79"/>
  <c r="F80"/>
  <c r="F81"/>
  <c r="F82"/>
  <c r="F83"/>
  <c r="F84"/>
  <c r="F85"/>
  <c r="F86"/>
  <c r="F87"/>
  <c r="F88"/>
  <c r="F89"/>
  <c r="F90"/>
  <c r="F91"/>
  <c r="F92"/>
  <c r="F93"/>
  <c r="F94"/>
  <c r="F95"/>
  <c r="F96"/>
  <c r="F97"/>
  <c r="F70"/>
  <c r="F71"/>
  <c r="F69"/>
  <c r="F68"/>
  <c r="F38"/>
  <c r="F19"/>
  <c r="F23"/>
  <c r="F27"/>
  <c r="F35"/>
  <c r="F10"/>
  <c r="G71" i="3"/>
  <c r="G72"/>
  <c r="G74"/>
  <c r="G75"/>
  <c r="G76"/>
  <c r="G78"/>
  <c r="G79"/>
  <c r="G80"/>
  <c r="G82"/>
  <c r="G83"/>
  <c r="G84"/>
  <c r="G86"/>
  <c r="G87"/>
  <c r="G88"/>
  <c r="G90"/>
  <c r="G91"/>
  <c r="G92"/>
  <c r="G94"/>
  <c r="G95"/>
  <c r="G96"/>
  <c r="G69"/>
  <c r="G70"/>
  <c r="G68"/>
  <c r="G39"/>
  <c r="G40"/>
  <c r="G43"/>
  <c r="F43" i="4" s="1"/>
  <c r="G44" i="3"/>
  <c r="G47"/>
  <c r="F47" i="4" s="1"/>
  <c r="G48" i="3"/>
  <c r="G51"/>
  <c r="F51" i="4" s="1"/>
  <c r="G52" i="3"/>
  <c r="G55"/>
  <c r="F55" i="4" s="1"/>
  <c r="G56" i="3"/>
  <c r="G59"/>
  <c r="F59" i="4" s="1"/>
  <c r="G60" i="3"/>
  <c r="G63"/>
  <c r="F63" i="4" s="1"/>
  <c r="G64" i="3"/>
  <c r="G38"/>
  <c r="G71" i="2"/>
  <c r="G87"/>
  <c r="G69"/>
  <c r="G67"/>
  <c r="G38"/>
  <c r="G10"/>
  <c r="G14"/>
  <c r="G18"/>
  <c r="G22"/>
  <c r="G26"/>
  <c r="G30"/>
  <c r="G34"/>
  <c r="G71" i="1"/>
  <c r="G72"/>
  <c r="G75"/>
  <c r="G76"/>
  <c r="G79"/>
  <c r="G80"/>
  <c r="G83"/>
  <c r="G84"/>
  <c r="G87"/>
  <c r="G88"/>
  <c r="G91"/>
  <c r="G92"/>
  <c r="G95"/>
  <c r="G96"/>
  <c r="G70"/>
  <c r="G68"/>
  <c r="G39"/>
  <c r="G40"/>
  <c r="G43"/>
  <c r="G44"/>
  <c r="G47"/>
  <c r="G48"/>
  <c r="G51"/>
  <c r="G52"/>
  <c r="G55"/>
  <c r="G56"/>
  <c r="G59"/>
  <c r="G60"/>
  <c r="G63"/>
  <c r="G64"/>
  <c r="G67"/>
  <c r="G38"/>
  <c r="G11"/>
  <c r="G12"/>
  <c r="G15"/>
  <c r="G16"/>
  <c r="G19"/>
  <c r="G20"/>
  <c r="G23"/>
  <c r="G24"/>
  <c r="G27"/>
  <c r="G28"/>
  <c r="G31"/>
  <c r="G32"/>
  <c r="G35"/>
  <c r="G36"/>
  <c r="G11" i="3"/>
  <c r="G12"/>
  <c r="G15"/>
  <c r="G16"/>
  <c r="G19"/>
  <c r="G20"/>
  <c r="G23"/>
  <c r="G24"/>
  <c r="G27"/>
  <c r="G28"/>
  <c r="G31"/>
  <c r="G32"/>
  <c r="G35"/>
  <c r="G36"/>
  <c r="G39" i="2"/>
  <c r="G41"/>
  <c r="G42"/>
  <c r="G45"/>
  <c r="G46"/>
  <c r="G49"/>
  <c r="G50"/>
  <c r="G53"/>
  <c r="G54"/>
  <c r="G55"/>
  <c r="G57"/>
  <c r="G58"/>
  <c r="G61"/>
  <c r="G62"/>
  <c r="G65"/>
  <c r="G66"/>
  <c r="F9" i="1"/>
  <c r="F10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42"/>
  <c r="F43"/>
  <c r="F44"/>
  <c r="F45"/>
  <c r="F46"/>
  <c r="F47"/>
  <c r="F48"/>
  <c r="F49"/>
  <c r="F50"/>
  <c r="F51"/>
  <c r="F52"/>
  <c r="F53"/>
  <c r="F54"/>
  <c r="F55"/>
  <c r="F56"/>
  <c r="F57"/>
  <c r="F58"/>
  <c r="F59"/>
  <c r="F60"/>
  <c r="F61"/>
  <c r="F62"/>
  <c r="F63"/>
  <c r="F64"/>
  <c r="F65"/>
  <c r="F66"/>
  <c r="F67"/>
  <c r="F68"/>
  <c r="F69"/>
  <c r="F70"/>
  <c r="F71"/>
  <c r="F72"/>
  <c r="F73"/>
  <c r="F74"/>
  <c r="F75"/>
  <c r="F76"/>
  <c r="F77"/>
  <c r="F78"/>
  <c r="F79"/>
  <c r="F80"/>
  <c r="F81"/>
  <c r="F82"/>
  <c r="F83"/>
  <c r="F84"/>
  <c r="F85"/>
  <c r="F86"/>
  <c r="F87"/>
  <c r="F88"/>
  <c r="F89"/>
  <c r="F90"/>
  <c r="F91"/>
  <c r="F92"/>
  <c r="F93"/>
  <c r="F94"/>
  <c r="F95"/>
  <c r="F96"/>
  <c r="F97"/>
  <c r="F8"/>
  <c r="F9" i="2"/>
  <c r="F10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42"/>
  <c r="F43"/>
  <c r="F44"/>
  <c r="F45"/>
  <c r="F46"/>
  <c r="F47"/>
  <c r="F48"/>
  <c r="F49"/>
  <c r="F50"/>
  <c r="F51"/>
  <c r="F52"/>
  <c r="F53"/>
  <c r="F54"/>
  <c r="F55"/>
  <c r="F56"/>
  <c r="F57"/>
  <c r="F58"/>
  <c r="F59"/>
  <c r="F60"/>
  <c r="F61"/>
  <c r="F62"/>
  <c r="F63"/>
  <c r="F64"/>
  <c r="F65"/>
  <c r="F66"/>
  <c r="F67"/>
  <c r="F68"/>
  <c r="F69"/>
  <c r="F70"/>
  <c r="F71"/>
  <c r="F72"/>
  <c r="F73"/>
  <c r="F74"/>
  <c r="F75"/>
  <c r="F76"/>
  <c r="F77"/>
  <c r="F78"/>
  <c r="F79"/>
  <c r="F80"/>
  <c r="F81"/>
  <c r="F82"/>
  <c r="F83"/>
  <c r="F84"/>
  <c r="F85"/>
  <c r="F86"/>
  <c r="F87"/>
  <c r="F88"/>
  <c r="F89"/>
  <c r="F90"/>
  <c r="F91"/>
  <c r="F92"/>
  <c r="F93"/>
  <c r="F94"/>
  <c r="F95"/>
  <c r="F96"/>
  <c r="F97"/>
  <c r="F8"/>
  <c r="F92" i="14"/>
  <c r="F89"/>
  <c r="F75"/>
  <c r="F54"/>
  <c r="F48"/>
  <c r="F87" i="13"/>
  <c r="F77"/>
  <c r="F19"/>
  <c r="F18"/>
  <c r="F67" i="8"/>
  <c r="F23"/>
  <c r="F18"/>
  <c r="F9"/>
  <c r="F11" i="5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42"/>
  <c r="F43"/>
  <c r="F44"/>
  <c r="F45"/>
  <c r="F46"/>
  <c r="F47"/>
  <c r="F48"/>
  <c r="F49"/>
  <c r="F50"/>
  <c r="F51"/>
  <c r="F52"/>
  <c r="F53"/>
  <c r="F54"/>
  <c r="F55"/>
  <c r="F56"/>
  <c r="F57"/>
  <c r="F58"/>
  <c r="F59"/>
  <c r="F60"/>
  <c r="F61"/>
  <c r="F62"/>
  <c r="F63"/>
  <c r="F64"/>
  <c r="F65"/>
  <c r="F66"/>
  <c r="F67"/>
  <c r="F68"/>
  <c r="F69"/>
  <c r="F70"/>
  <c r="F71"/>
  <c r="F72"/>
  <c r="F73"/>
  <c r="F74"/>
  <c r="F75"/>
  <c r="F76"/>
  <c r="F77"/>
  <c r="F78"/>
  <c r="F79"/>
  <c r="F80"/>
  <c r="F81"/>
  <c r="F82"/>
  <c r="F83"/>
  <c r="F84"/>
  <c r="F85"/>
  <c r="F86"/>
  <c r="F87"/>
  <c r="F88"/>
  <c r="F89"/>
  <c r="F90"/>
  <c r="F91"/>
  <c r="F92"/>
  <c r="F93"/>
  <c r="F94"/>
  <c r="F95"/>
  <c r="F96"/>
  <c r="F97"/>
  <c r="F10"/>
  <c r="F9"/>
  <c r="F8"/>
  <c r="G8" i="4"/>
  <c r="G13"/>
  <c r="G14"/>
  <c r="G15"/>
  <c r="G16"/>
  <c r="G17"/>
  <c r="G18"/>
  <c r="G19"/>
  <c r="G20"/>
  <c r="G21"/>
  <c r="G22"/>
  <c r="G23"/>
  <c r="G24"/>
  <c r="G25"/>
  <c r="G26"/>
  <c r="G27"/>
  <c r="G28"/>
  <c r="G29"/>
  <c r="G30"/>
  <c r="G31"/>
  <c r="G32"/>
  <c r="G33"/>
  <c r="G34"/>
  <c r="G35"/>
  <c r="G36"/>
  <c r="G37"/>
  <c r="G38"/>
  <c r="G39"/>
  <c r="G40"/>
  <c r="G41"/>
  <c r="G42"/>
  <c r="G43"/>
  <c r="G44"/>
  <c r="G45"/>
  <c r="G46"/>
  <c r="G47"/>
  <c r="G48"/>
  <c r="G49"/>
  <c r="G50"/>
  <c r="G51"/>
  <c r="G52"/>
  <c r="G53"/>
  <c r="G54"/>
  <c r="G55"/>
  <c r="G56"/>
  <c r="G57"/>
  <c r="G58"/>
  <c r="G59"/>
  <c r="G60"/>
  <c r="G61"/>
  <c r="G62"/>
  <c r="G63"/>
  <c r="G64"/>
  <c r="G65"/>
  <c r="G66"/>
  <c r="G67"/>
  <c r="G68"/>
  <c r="G69"/>
  <c r="G70"/>
  <c r="G71"/>
  <c r="G72"/>
  <c r="G73"/>
  <c r="G74"/>
  <c r="G75"/>
  <c r="G76"/>
  <c r="G77"/>
  <c r="G78"/>
  <c r="G79"/>
  <c r="G80"/>
  <c r="G81"/>
  <c r="G82"/>
  <c r="G83"/>
  <c r="G84"/>
  <c r="G85"/>
  <c r="G86"/>
  <c r="G87"/>
  <c r="G88"/>
  <c r="G89"/>
  <c r="G90"/>
  <c r="G91"/>
  <c r="G92"/>
  <c r="G93"/>
  <c r="G94"/>
  <c r="G95"/>
  <c r="G96"/>
  <c r="G97"/>
  <c r="G12"/>
  <c r="G10"/>
  <c r="G11"/>
  <c r="G9"/>
  <c r="F93" i="3"/>
  <c r="F10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33"/>
  <c r="F34"/>
  <c r="F35"/>
  <c r="F36"/>
  <c r="F37"/>
  <c r="F38"/>
  <c r="F39"/>
  <c r="F39" i="4" s="1"/>
  <c r="F40" i="3"/>
  <c r="F41"/>
  <c r="F42"/>
  <c r="F43"/>
  <c r="F44"/>
  <c r="F45"/>
  <c r="F46"/>
  <c r="F47"/>
  <c r="F48"/>
  <c r="F49"/>
  <c r="F50"/>
  <c r="F51"/>
  <c r="F52"/>
  <c r="F53"/>
  <c r="F54"/>
  <c r="F55"/>
  <c r="F56"/>
  <c r="F57"/>
  <c r="F58"/>
  <c r="F59"/>
  <c r="F60"/>
  <c r="F61"/>
  <c r="F62"/>
  <c r="F63"/>
  <c r="F67"/>
  <c r="F68"/>
  <c r="F69"/>
  <c r="F70"/>
  <c r="F71"/>
  <c r="F72"/>
  <c r="F73"/>
  <c r="F74"/>
  <c r="F75"/>
  <c r="F76"/>
  <c r="F77"/>
  <c r="F78"/>
  <c r="F79"/>
  <c r="F80"/>
  <c r="F81"/>
  <c r="F82"/>
  <c r="F83"/>
  <c r="F84"/>
  <c r="F85"/>
  <c r="F86"/>
  <c r="F87"/>
  <c r="F88"/>
  <c r="F89"/>
  <c r="F90"/>
  <c r="F91"/>
  <c r="F92"/>
  <c r="F94"/>
  <c r="F95"/>
  <c r="F96"/>
  <c r="F97"/>
  <c r="F9"/>
  <c r="F8"/>
  <c r="F97" i="14"/>
  <c r="F96"/>
  <c r="F95"/>
  <c r="F94"/>
  <c r="F93"/>
  <c r="F91"/>
  <c r="F90"/>
  <c r="F88"/>
  <c r="F87"/>
  <c r="F86"/>
  <c r="F85"/>
  <c r="F84"/>
  <c r="F83"/>
  <c r="F82"/>
  <c r="F81"/>
  <c r="F80"/>
  <c r="F79"/>
  <c r="F78"/>
  <c r="F77"/>
  <c r="F76"/>
  <c r="F74"/>
  <c r="F73"/>
  <c r="F72"/>
  <c r="F71"/>
  <c r="F70"/>
  <c r="F69"/>
  <c r="F68"/>
  <c r="F67"/>
  <c r="F66"/>
  <c r="F65"/>
  <c r="F64"/>
  <c r="F63"/>
  <c r="F62"/>
  <c r="F61"/>
  <c r="F60"/>
  <c r="F59"/>
  <c r="F58"/>
  <c r="F57"/>
  <c r="F56"/>
  <c r="F55"/>
  <c r="F53"/>
  <c r="F52"/>
  <c r="F51"/>
  <c r="F50"/>
  <c r="F49"/>
  <c r="F47"/>
  <c r="F46"/>
  <c r="F45"/>
  <c r="F44"/>
  <c r="F43"/>
  <c r="F42"/>
  <c r="F41"/>
  <c r="F40"/>
  <c r="F39"/>
  <c r="F38"/>
  <c r="F37"/>
  <c r="F36"/>
  <c r="F97" i="13"/>
  <c r="F96"/>
  <c r="F95"/>
  <c r="F94"/>
  <c r="F93"/>
  <c r="F92"/>
  <c r="F91"/>
  <c r="F90"/>
  <c r="F89"/>
  <c r="F88"/>
  <c r="F86"/>
  <c r="F85"/>
  <c r="F84"/>
  <c r="F83"/>
  <c r="F82"/>
  <c r="F81"/>
  <c r="F80"/>
  <c r="F79"/>
  <c r="F78"/>
  <c r="F76"/>
  <c r="F75"/>
  <c r="F74"/>
  <c r="F73"/>
  <c r="F72"/>
  <c r="F71"/>
  <c r="F70"/>
  <c r="F69"/>
  <c r="F68"/>
  <c r="F67"/>
  <c r="F66"/>
  <c r="F65"/>
  <c r="F64"/>
  <c r="F63"/>
  <c r="F62"/>
  <c r="F61"/>
  <c r="F60"/>
  <c r="F59"/>
  <c r="F58"/>
  <c r="F57"/>
  <c r="F56"/>
  <c r="F55"/>
  <c r="F54"/>
  <c r="F53"/>
  <c r="F52"/>
  <c r="F51"/>
  <c r="F50"/>
  <c r="F49"/>
  <c r="F48"/>
  <c r="F47"/>
  <c r="F46"/>
  <c r="F45"/>
  <c r="F44"/>
  <c r="F43"/>
  <c r="F42"/>
  <c r="F41"/>
  <c r="F40"/>
  <c r="F39"/>
  <c r="F38"/>
  <c r="F37"/>
  <c r="F36"/>
  <c r="F35"/>
  <c r="F34"/>
  <c r="F33"/>
  <c r="F32"/>
  <c r="F31"/>
  <c r="F30"/>
  <c r="F29"/>
  <c r="F28"/>
  <c r="F27"/>
  <c r="F26"/>
  <c r="F25"/>
  <c r="F24"/>
  <c r="F23"/>
  <c r="F22"/>
  <c r="F21"/>
  <c r="F20"/>
  <c r="F17"/>
  <c r="F16"/>
  <c r="F15"/>
  <c r="F14"/>
  <c r="F13"/>
  <c r="F12"/>
  <c r="F11"/>
  <c r="F10"/>
  <c r="F9"/>
  <c r="F8"/>
  <c r="F97" i="8"/>
  <c r="F96"/>
  <c r="F95"/>
  <c r="F94"/>
  <c r="F93"/>
  <c r="F92"/>
  <c r="F91"/>
  <c r="F90"/>
  <c r="F89"/>
  <c r="F88"/>
  <c r="F87"/>
  <c r="F86"/>
  <c r="F85"/>
  <c r="F84"/>
  <c r="F83"/>
  <c r="F82"/>
  <c r="F81"/>
  <c r="F80"/>
  <c r="F79"/>
  <c r="F78"/>
  <c r="F77"/>
  <c r="F76"/>
  <c r="F75"/>
  <c r="F74"/>
  <c r="F73"/>
  <c r="F72"/>
  <c r="F71"/>
  <c r="F70"/>
  <c r="F69"/>
  <c r="F68"/>
  <c r="F66"/>
  <c r="F65"/>
  <c r="F64"/>
  <c r="F63"/>
  <c r="F62"/>
  <c r="F61"/>
  <c r="F60"/>
  <c r="F59"/>
  <c r="F58"/>
  <c r="F57"/>
  <c r="F56"/>
  <c r="F55"/>
  <c r="F54"/>
  <c r="F53"/>
  <c r="F52"/>
  <c r="F51"/>
  <c r="F50"/>
  <c r="F49"/>
  <c r="F48"/>
  <c r="F47"/>
  <c r="F46"/>
  <c r="F45"/>
  <c r="F44"/>
  <c r="F43"/>
  <c r="F42"/>
  <c r="F41"/>
  <c r="F40"/>
  <c r="F39"/>
  <c r="F38"/>
  <c r="F37"/>
  <c r="F36"/>
  <c r="F35"/>
  <c r="F34"/>
  <c r="F33"/>
  <c r="F32"/>
  <c r="F31"/>
  <c r="F30"/>
  <c r="F29"/>
  <c r="F28"/>
  <c r="F27"/>
  <c r="F26"/>
  <c r="F25"/>
  <c r="F24"/>
  <c r="F22"/>
  <c r="F21"/>
  <c r="F20"/>
  <c r="F19"/>
  <c r="F17"/>
  <c r="F16"/>
  <c r="F15"/>
  <c r="F14"/>
  <c r="F13"/>
  <c r="F12"/>
  <c r="F11"/>
  <c r="F10"/>
  <c r="F8"/>
  <c r="F36" i="4"/>
  <c r="F34"/>
  <c r="F32"/>
  <c r="F30"/>
  <c r="F28"/>
  <c r="F25"/>
  <c r="F24"/>
  <c r="F20"/>
  <c r="F18"/>
  <c r="F16"/>
  <c r="F15"/>
  <c r="F12"/>
  <c r="F11"/>
  <c r="F9"/>
  <c r="F8"/>
  <c r="F56" l="1"/>
  <c r="F48"/>
  <c r="F40"/>
  <c r="F61"/>
  <c r="F57"/>
  <c r="F53"/>
  <c r="F49"/>
  <c r="F45"/>
  <c r="F41"/>
  <c r="F60"/>
  <c r="F52"/>
  <c r="F44"/>
  <c r="F62"/>
  <c r="F58"/>
  <c r="F54"/>
  <c r="F50"/>
  <c r="F46"/>
  <c r="F42"/>
  <c r="F64"/>
  <c r="F65"/>
  <c r="F66"/>
  <c r="F67"/>
</calcChain>
</file>

<file path=xl/sharedStrings.xml><?xml version="1.0" encoding="utf-8"?>
<sst xmlns="http://schemas.openxmlformats.org/spreadsheetml/2006/main" count="2214" uniqueCount="185">
  <si>
    <t>公司编号</t>
  </si>
  <si>
    <t>OD值</t>
  </si>
  <si>
    <t>平行1</t>
  </si>
  <si>
    <t>平行2</t>
  </si>
  <si>
    <t>平行3</t>
  </si>
  <si>
    <t>平均值</t>
  </si>
  <si>
    <t>标准差</t>
  </si>
  <si>
    <t>M1801-01</t>
  </si>
  <si>
    <t>M1801-02</t>
  </si>
  <si>
    <t>M1801-03</t>
  </si>
  <si>
    <t>M1801-04</t>
  </si>
  <si>
    <t>M1801-05</t>
  </si>
  <si>
    <t>M1801-06</t>
  </si>
  <si>
    <t>M1801-07</t>
  </si>
  <si>
    <t>M1801-08</t>
  </si>
  <si>
    <t>M1801-09</t>
  </si>
  <si>
    <t>M1801-10</t>
  </si>
  <si>
    <t>M1801-11</t>
  </si>
  <si>
    <t>M1801-12</t>
  </si>
  <si>
    <t>M1801-13</t>
  </si>
  <si>
    <t>M1801-14</t>
  </si>
  <si>
    <t>M1801-15</t>
  </si>
  <si>
    <t>M1801-16</t>
  </si>
  <si>
    <t>M1801-17</t>
  </si>
  <si>
    <t>M1801-18</t>
  </si>
  <si>
    <t>M1801-19</t>
  </si>
  <si>
    <t>M1801-20</t>
  </si>
  <si>
    <t>M1801-21</t>
  </si>
  <si>
    <t>M1801-22</t>
  </si>
  <si>
    <t>M1801-23</t>
  </si>
  <si>
    <t>M1801-24</t>
  </si>
  <si>
    <t>M1801-25</t>
  </si>
  <si>
    <t>M1801-26</t>
  </si>
  <si>
    <t>M1801-27</t>
  </si>
  <si>
    <t>M1801-28</t>
  </si>
  <si>
    <t>M1801-29</t>
  </si>
  <si>
    <t>M1801-30</t>
  </si>
  <si>
    <t>M1801-31</t>
  </si>
  <si>
    <t>M1801-32</t>
  </si>
  <si>
    <t>M1801-33</t>
  </si>
  <si>
    <t>M1801-34</t>
  </si>
  <si>
    <t>M1801-35</t>
  </si>
  <si>
    <t>M1801-36</t>
  </si>
  <si>
    <t>M1801-37</t>
  </si>
  <si>
    <t>M1801-38</t>
  </si>
  <si>
    <t>M1801-39</t>
  </si>
  <si>
    <t>M1801-40</t>
  </si>
  <si>
    <t>M1801-41</t>
  </si>
  <si>
    <t>M1801-42</t>
  </si>
  <si>
    <t>M1801-43</t>
  </si>
  <si>
    <t>M1801-44</t>
  </si>
  <si>
    <t>M1801-45</t>
  </si>
  <si>
    <t>M1801-46</t>
  </si>
  <si>
    <t>M1801-47</t>
  </si>
  <si>
    <t>M1801-48</t>
  </si>
  <si>
    <t>M1801-49</t>
  </si>
  <si>
    <t>M1801-50</t>
  </si>
  <si>
    <t>M1801-51</t>
  </si>
  <si>
    <t>M1801-52</t>
  </si>
  <si>
    <t>M1801-53</t>
  </si>
  <si>
    <t>M1801-54</t>
  </si>
  <si>
    <t>M1801-55</t>
  </si>
  <si>
    <t>M1801-56</t>
  </si>
  <si>
    <t>M1801-57</t>
  </si>
  <si>
    <t>M1801-58</t>
  </si>
  <si>
    <t>M1801-59</t>
  </si>
  <si>
    <t>M1801-60</t>
  </si>
  <si>
    <t>M1801-61</t>
  </si>
  <si>
    <t>M1801-62</t>
  </si>
  <si>
    <t>M1801-63</t>
  </si>
  <si>
    <t>M1801-64</t>
  </si>
  <si>
    <t>M1801-65</t>
  </si>
  <si>
    <t>M1801-66</t>
  </si>
  <si>
    <t>M1801-67</t>
  </si>
  <si>
    <t>M1801-68</t>
  </si>
  <si>
    <t>M1801-69</t>
  </si>
  <si>
    <t>M1801-70</t>
  </si>
  <si>
    <t>M1801-71</t>
  </si>
  <si>
    <t>M1801-72</t>
  </si>
  <si>
    <t>M1801-73</t>
  </si>
  <si>
    <t>M1801-74</t>
  </si>
  <si>
    <t>M1801-75</t>
  </si>
  <si>
    <t>M1801-76</t>
  </si>
  <si>
    <t>M1801-77</t>
  </si>
  <si>
    <t>M1801-78</t>
  </si>
  <si>
    <t>M1801-79</t>
  </si>
  <si>
    <t>M1801-80</t>
  </si>
  <si>
    <t>M1801-81</t>
  </si>
  <si>
    <t>M1801-82</t>
  </si>
  <si>
    <t>M1801-83</t>
  </si>
  <si>
    <t>M1801-84</t>
  </si>
  <si>
    <t>M1801-85</t>
  </si>
  <si>
    <t>M1801-86</t>
  </si>
  <si>
    <t>M1801-87</t>
  </si>
  <si>
    <t>M1801-88</t>
  </si>
  <si>
    <t>M1801-89</t>
  </si>
  <si>
    <t>M1801-90</t>
  </si>
  <si>
    <r>
      <rPr>
        <sz val="9"/>
        <color theme="1"/>
        <rFont val="宋体"/>
        <family val="3"/>
        <charset val="134"/>
      </rPr>
      <t>标准品浓度（</t>
    </r>
    <r>
      <rPr>
        <sz val="9"/>
        <color theme="1"/>
        <rFont val="Times New Roman"/>
        <family val="1"/>
      </rPr>
      <t>pg/mL</t>
    </r>
    <r>
      <rPr>
        <sz val="9"/>
        <color theme="1"/>
        <rFont val="宋体"/>
        <family val="3"/>
        <charset val="134"/>
      </rPr>
      <t>）</t>
    </r>
  </si>
  <si>
    <r>
      <rPr>
        <sz val="9"/>
        <color theme="1"/>
        <rFont val="Times New Roman"/>
        <family val="1"/>
      </rPr>
      <t>OD</t>
    </r>
    <r>
      <rPr>
        <sz val="9"/>
        <color theme="1"/>
        <rFont val="宋体"/>
        <family val="3"/>
        <charset val="134"/>
      </rPr>
      <t>值</t>
    </r>
  </si>
  <si>
    <t>标准品浓度（pg/mL）</t>
  </si>
  <si>
    <t>人白细胞介素1β（IL-1β）</t>
  </si>
  <si>
    <t>标准品浓度（ng/mL）</t>
  </si>
  <si>
    <t>人白细胞介素4（IL-4）</t>
  </si>
  <si>
    <t>人白细胞介素5（IL-5）</t>
  </si>
  <si>
    <t>人白细胞介素6（IL-6）</t>
  </si>
  <si>
    <t>第一次</t>
  </si>
  <si>
    <t>第二次</t>
  </si>
  <si>
    <t>第三次</t>
  </si>
  <si>
    <t>人白细胞介素8（IL-8）</t>
  </si>
  <si>
    <t>人白细胞介素12（IL-12）</t>
  </si>
  <si>
    <t>人白细胞介素13（IL-13）</t>
  </si>
  <si>
    <t>人白细胞介素18（IL-18）</t>
  </si>
  <si>
    <t>人干扰素诱导蛋白10（IP-10）</t>
  </si>
  <si>
    <t>浓度</t>
    <phoneticPr fontId="6" type="noConversion"/>
  </si>
  <si>
    <t>标准差</t>
    <phoneticPr fontId="6" type="noConversion"/>
  </si>
  <si>
    <t>人嗜酸性粒细胞趋化蛋白（Eotaxin）检测数据</t>
    <phoneticPr fontId="6" type="noConversion"/>
  </si>
  <si>
    <t>y = 0.0031x + 0.0789</t>
  </si>
  <si>
    <t xml:space="preserve">R² = 0.9899 </t>
  </si>
  <si>
    <t>y = 0.0019x + 0.0613</t>
  </si>
  <si>
    <t xml:space="preserve">R² = 0.989 </t>
  </si>
  <si>
    <t xml:space="preserve"> 人粒细胞巨噬细胞集落刺激因子（GM-CSF）检测数据</t>
    <phoneticPr fontId="6" type="noConversion"/>
  </si>
  <si>
    <t>人白细胞介素2（IL-2）</t>
    <phoneticPr fontId="6" type="noConversion"/>
  </si>
  <si>
    <t>y = 0.0027x + 0.047</t>
  </si>
  <si>
    <t xml:space="preserve">R² = 0.9946 </t>
  </si>
  <si>
    <t>人γ干扰素IFN-γ</t>
    <phoneticPr fontId="6" type="noConversion"/>
  </si>
  <si>
    <t>y = 0.0269x + 0.094</t>
  </si>
  <si>
    <t xml:space="preserve">R² = 0.984 </t>
  </si>
  <si>
    <t>y = 0.0215x + 0.0255</t>
  </si>
  <si>
    <t xml:space="preserve">R² = 0.996 </t>
  </si>
  <si>
    <t>y = 0.0237x + 0.0396</t>
  </si>
  <si>
    <t xml:space="preserve">R² = 0.9896 </t>
  </si>
  <si>
    <t xml:space="preserve">R² = 0.999 </t>
  </si>
  <si>
    <t>y = 0.0131x + 0.1029</t>
  </si>
  <si>
    <t xml:space="preserve">R² = 0.9781 </t>
  </si>
  <si>
    <t>y = 0.0145x + 0.1411</t>
  </si>
  <si>
    <t xml:space="preserve">R² = 0.9688 </t>
  </si>
  <si>
    <t>y = 0.0089x + 0.0153</t>
  </si>
  <si>
    <t>y = 0.012x + 0.0139</t>
  </si>
  <si>
    <t xml:space="preserve">R² = 0.9881 </t>
  </si>
  <si>
    <t>y = 0.0156x + 0.0513</t>
  </si>
  <si>
    <t xml:space="preserve">R² = 0.9908 </t>
  </si>
  <si>
    <t>y = 0.0145x + 0.0197</t>
  </si>
  <si>
    <t xml:space="preserve">R² = 0.9887 </t>
  </si>
  <si>
    <t>人单核细胞趋化蛋白1（MCP-1）</t>
    <phoneticPr fontId="11" type="noConversion"/>
  </si>
  <si>
    <t>浓度</t>
    <phoneticPr fontId="11" type="noConversion"/>
  </si>
  <si>
    <t>人巨噬细胞炎性蛋白1α（MIP-1α）</t>
    <phoneticPr fontId="11" type="noConversion"/>
  </si>
  <si>
    <t>标准差</t>
    <phoneticPr fontId="11" type="noConversion"/>
  </si>
  <si>
    <t>y = 0.0017x + 0.0094</t>
  </si>
  <si>
    <t>R² = 0.995</t>
  </si>
  <si>
    <t>y = 0.0033x - 0.0208</t>
  </si>
  <si>
    <t xml:space="preserve">R² = 0.986 </t>
  </si>
  <si>
    <t>人巨噬细胞炎症蛋白1β（MIP-1β，CCL4）</t>
    <phoneticPr fontId="11" type="noConversion"/>
  </si>
  <si>
    <t>人正常T细胞表达和分泌因子（RANTES，CCL5）</t>
    <phoneticPr fontId="11" type="noConversion"/>
  </si>
  <si>
    <t>人基质细胞衍生因子1α（SDF-1α，CXCL12）</t>
    <phoneticPr fontId="11" type="noConversion"/>
  </si>
  <si>
    <t xml:space="preserve"> </t>
  </si>
  <si>
    <t>人肿瘤坏死因子α（TNF-α）</t>
    <phoneticPr fontId="11" type="noConversion"/>
  </si>
  <si>
    <r>
      <rPr>
        <sz val="12"/>
        <color theme="1"/>
        <rFont val="宋体"/>
        <family val="3"/>
        <charset val="134"/>
      </rPr>
      <t>公司编号</t>
    </r>
  </si>
  <si>
    <r>
      <t>OD</t>
    </r>
    <r>
      <rPr>
        <sz val="12"/>
        <color theme="1"/>
        <rFont val="宋体"/>
        <family val="3"/>
        <charset val="134"/>
      </rPr>
      <t>值</t>
    </r>
  </si>
  <si>
    <r>
      <rPr>
        <sz val="12"/>
        <color theme="1"/>
        <rFont val="宋体"/>
        <family val="3"/>
        <charset val="134"/>
      </rPr>
      <t>平行</t>
    </r>
    <r>
      <rPr>
        <sz val="12"/>
        <color theme="1"/>
        <rFont val="Arial"/>
        <family val="2"/>
      </rPr>
      <t>1</t>
    </r>
  </si>
  <si>
    <r>
      <rPr>
        <sz val="12"/>
        <color theme="1"/>
        <rFont val="宋体"/>
        <family val="3"/>
        <charset val="134"/>
      </rPr>
      <t>平行</t>
    </r>
    <r>
      <rPr>
        <sz val="12"/>
        <color theme="1"/>
        <rFont val="Arial"/>
        <family val="2"/>
      </rPr>
      <t>2</t>
    </r>
  </si>
  <si>
    <r>
      <rPr>
        <sz val="12"/>
        <color theme="1"/>
        <rFont val="宋体"/>
        <family val="3"/>
        <charset val="134"/>
      </rPr>
      <t>平行</t>
    </r>
    <r>
      <rPr>
        <sz val="12"/>
        <color theme="1"/>
        <rFont val="Arial"/>
        <family val="2"/>
      </rPr>
      <t>3</t>
    </r>
  </si>
  <si>
    <r>
      <rPr>
        <sz val="12"/>
        <color theme="1"/>
        <rFont val="宋体"/>
        <family val="3"/>
        <charset val="134"/>
      </rPr>
      <t>平均值</t>
    </r>
  </si>
  <si>
    <r>
      <rPr>
        <sz val="12"/>
        <color theme="1"/>
        <rFont val="宋体"/>
        <family val="3"/>
        <charset val="134"/>
      </rPr>
      <t>标准差</t>
    </r>
  </si>
  <si>
    <r>
      <rPr>
        <sz val="12"/>
        <color theme="1"/>
        <rFont val="宋体"/>
        <family val="3"/>
        <charset val="134"/>
      </rPr>
      <t>浓度</t>
    </r>
    <phoneticPr fontId="11" type="noConversion"/>
  </si>
  <si>
    <r>
      <rPr>
        <sz val="12"/>
        <color theme="1"/>
        <rFont val="宋体"/>
        <family val="3"/>
        <charset val="134"/>
      </rPr>
      <t>标准品浓度（</t>
    </r>
    <r>
      <rPr>
        <sz val="12"/>
        <color theme="1"/>
        <rFont val="Arial"/>
        <family val="2"/>
      </rPr>
      <t>pg/mL</t>
    </r>
    <r>
      <rPr>
        <sz val="12"/>
        <color theme="1"/>
        <rFont val="宋体"/>
        <family val="3"/>
        <charset val="134"/>
      </rPr>
      <t>）</t>
    </r>
  </si>
  <si>
    <t>人生长调节致癌基因α；黑素瘤生长刺激因子（GROα；CXCL1）</t>
    <phoneticPr fontId="6" type="noConversion"/>
  </si>
  <si>
    <r>
      <t>OD</t>
    </r>
    <r>
      <rPr>
        <sz val="10"/>
        <color theme="1"/>
        <rFont val="宋体"/>
        <family val="3"/>
        <charset val="134"/>
      </rPr>
      <t>值</t>
    </r>
  </si>
  <si>
    <r>
      <rPr>
        <sz val="10"/>
        <color theme="1"/>
        <rFont val="宋体"/>
        <family val="3"/>
        <charset val="134"/>
      </rPr>
      <t>标准品浓度（</t>
    </r>
    <r>
      <rPr>
        <sz val="10"/>
        <color theme="1"/>
        <rFont val="Times New Roman"/>
        <family val="1"/>
      </rPr>
      <t>ng/mL</t>
    </r>
    <r>
      <rPr>
        <sz val="10"/>
        <color theme="1"/>
        <rFont val="宋体"/>
        <family val="3"/>
        <charset val="134"/>
      </rPr>
      <t>）</t>
    </r>
  </si>
  <si>
    <t>浓度(ng/mL)</t>
    <phoneticPr fontId="11" type="noConversion"/>
  </si>
  <si>
    <t>浓度（pg/mL）</t>
    <phoneticPr fontId="11" type="noConversion"/>
  </si>
  <si>
    <t>编号</t>
    <phoneticPr fontId="6" type="noConversion"/>
  </si>
  <si>
    <t>实验时间</t>
    <phoneticPr fontId="6" type="noConversion"/>
  </si>
  <si>
    <t>操作人</t>
    <phoneticPr fontId="6" type="noConversion"/>
  </si>
  <si>
    <t>马霄、刘佳、蔡辉霞</t>
    <phoneticPr fontId="6" type="noConversion"/>
  </si>
  <si>
    <r>
      <t>实验方法：E</t>
    </r>
    <r>
      <rPr>
        <sz val="11"/>
        <color theme="1"/>
        <rFont val="宋体"/>
        <family val="3"/>
        <charset val="134"/>
        <scheme val="minor"/>
      </rPr>
      <t>LISA</t>
    </r>
    <phoneticPr fontId="6" type="noConversion"/>
  </si>
  <si>
    <t>实验结果</t>
    <phoneticPr fontId="6" type="noConversion"/>
  </si>
  <si>
    <r>
      <t>E</t>
    </r>
    <r>
      <rPr>
        <sz val="11"/>
        <color theme="1"/>
        <rFont val="宋体"/>
        <family val="3"/>
        <charset val="134"/>
        <scheme val="minor"/>
      </rPr>
      <t>LISA法</t>
    </r>
    <phoneticPr fontId="6" type="noConversion"/>
  </si>
  <si>
    <t>实验方法</t>
    <phoneticPr fontId="6" type="noConversion"/>
  </si>
  <si>
    <t>标品浓度（pg/mL）</t>
    <phoneticPr fontId="6" type="noConversion"/>
  </si>
  <si>
    <t>浓度（pg/mL）</t>
    <phoneticPr fontId="6" type="noConversion"/>
  </si>
  <si>
    <t>标准曲线</t>
    <phoneticPr fontId="26" type="noConversion"/>
  </si>
  <si>
    <t>实验方法：ELISA</t>
    <phoneticPr fontId="6" type="noConversion"/>
  </si>
  <si>
    <t>ELISA法</t>
    <phoneticPr fontId="6" type="noConversion"/>
  </si>
  <si>
    <t>IL-4</t>
    <phoneticPr fontId="26" type="noConversion"/>
  </si>
  <si>
    <t>MIP-1α</t>
    <phoneticPr fontId="26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</si>
</sst>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00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Times New Roman"/>
      <family val="1"/>
    </font>
    <font>
      <sz val="9"/>
      <color theme="1"/>
      <name val="宋体"/>
      <family val="3"/>
      <charset val="134"/>
      <scheme val="minor"/>
    </font>
    <font>
      <sz val="9"/>
      <color theme="1"/>
      <name val="Times New Roman"/>
      <family val="1"/>
    </font>
    <font>
      <sz val="9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Arial"/>
      <family val="2"/>
    </font>
    <font>
      <sz val="12"/>
      <color theme="1"/>
      <name val="宋体"/>
      <family val="3"/>
      <charset val="134"/>
    </font>
    <font>
      <sz val="10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9"/>
      <color rgb="FFFF0000"/>
      <name val="Times New Roman"/>
      <family val="1"/>
    </font>
    <font>
      <sz val="10"/>
      <color rgb="FFFF0000"/>
      <name val="Times New Roman"/>
      <family val="1"/>
    </font>
    <font>
      <sz val="11"/>
      <name val="宋体"/>
      <family val="3"/>
      <charset val="134"/>
      <scheme val="minor"/>
    </font>
    <font>
      <sz val="11"/>
      <color rgb="FFC00000"/>
      <name val="宋体"/>
      <family val="3"/>
      <charset val="134"/>
      <scheme val="minor"/>
    </font>
    <font>
      <sz val="12"/>
      <color rgb="FFC00000"/>
      <name val="Arial"/>
      <family val="2"/>
    </font>
    <font>
      <sz val="12"/>
      <color rgb="FFFF0000"/>
      <name val="Arial"/>
      <family val="2"/>
    </font>
    <font>
      <sz val="10"/>
      <color theme="1"/>
      <name val="宋体"/>
      <family val="3"/>
      <charset val="134"/>
    </font>
    <font>
      <sz val="11"/>
      <color theme="1"/>
      <name val="Times New Roman"/>
      <family val="1"/>
    </font>
    <font>
      <sz val="11"/>
      <color rgb="FFC00000"/>
      <name val="Times New Roman"/>
      <family val="1"/>
    </font>
    <font>
      <sz val="11"/>
      <color rgb="FFFF0000"/>
      <name val="Times New Roman"/>
      <family val="1"/>
    </font>
    <font>
      <sz val="9"/>
      <name val="宋体"/>
      <family val="2"/>
      <charset val="134"/>
      <scheme val="minor"/>
    </font>
    <font>
      <sz val="9"/>
      <color rgb="FFC00000"/>
      <name val="宋体"/>
      <family val="3"/>
      <charset val="134"/>
      <scheme val="minor"/>
    </font>
    <font>
      <sz val="9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0" fillId="0" borderId="0" xfId="0" applyAlignment="1">
      <alignment vertical="center"/>
    </xf>
    <xf numFmtId="177" fontId="0" fillId="0" borderId="0" xfId="0" applyNumberForma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177" fontId="3" fillId="0" borderId="0" xfId="0" applyNumberFormat="1" applyFont="1">
      <alignment vertical="center"/>
    </xf>
    <xf numFmtId="177" fontId="4" fillId="0" borderId="0" xfId="0" applyNumberFormat="1" applyFont="1">
      <alignment vertical="center"/>
    </xf>
    <xf numFmtId="0" fontId="5" fillId="0" borderId="0" xfId="0" applyFont="1" applyAlignment="1">
      <alignment vertical="center" wrapText="1"/>
    </xf>
    <xf numFmtId="176" fontId="4" fillId="0" borderId="0" xfId="0" applyNumberFormat="1" applyFont="1">
      <alignment vertical="center"/>
    </xf>
    <xf numFmtId="176" fontId="0" fillId="0" borderId="0" xfId="0" applyNumberFormat="1">
      <alignment vertical="center"/>
    </xf>
    <xf numFmtId="177" fontId="1" fillId="0" borderId="0" xfId="0" applyNumberFormat="1" applyFont="1">
      <alignment vertical="center"/>
    </xf>
    <xf numFmtId="0" fontId="8" fillId="0" borderId="0" xfId="0" applyFont="1" applyAlignment="1">
      <alignment horizontal="center" vertical="center" readingOrder="1"/>
    </xf>
    <xf numFmtId="0" fontId="7" fillId="0" borderId="0" xfId="0" applyFont="1">
      <alignment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9" fillId="0" borderId="0" xfId="0" applyFont="1" applyAlignment="1">
      <alignment vertical="center" wrapText="1"/>
    </xf>
    <xf numFmtId="0" fontId="12" fillId="0" borderId="0" xfId="0" applyFont="1">
      <alignment vertical="center"/>
    </xf>
    <xf numFmtId="177" fontId="12" fillId="0" borderId="0" xfId="0" applyNumberFormat="1" applyFont="1">
      <alignment vertical="center"/>
    </xf>
    <xf numFmtId="0" fontId="12" fillId="0" borderId="0" xfId="0" applyFont="1" applyAlignment="1">
      <alignment vertical="center" wrapText="1"/>
    </xf>
    <xf numFmtId="177" fontId="14" fillId="0" borderId="0" xfId="0" applyNumberFormat="1" applyFont="1">
      <alignment vertical="center"/>
    </xf>
    <xf numFmtId="0" fontId="14" fillId="0" borderId="0" xfId="0" applyFont="1">
      <alignment vertical="center"/>
    </xf>
    <xf numFmtId="0" fontId="15" fillId="0" borderId="0" xfId="0" applyFont="1">
      <alignment vertical="center"/>
    </xf>
    <xf numFmtId="177" fontId="15" fillId="0" borderId="0" xfId="0" applyNumberFormat="1" applyFont="1">
      <alignment vertical="center"/>
    </xf>
    <xf numFmtId="0" fontId="16" fillId="0" borderId="0" xfId="0" applyFont="1">
      <alignment vertical="center"/>
    </xf>
    <xf numFmtId="177" fontId="16" fillId="0" borderId="0" xfId="0" applyNumberFormat="1" applyFont="1">
      <alignment vertical="center"/>
    </xf>
    <xf numFmtId="0" fontId="17" fillId="0" borderId="0" xfId="0" applyFont="1">
      <alignment vertical="center"/>
    </xf>
    <xf numFmtId="0" fontId="18" fillId="0" borderId="0" xfId="0" applyFont="1">
      <alignment vertical="center"/>
    </xf>
    <xf numFmtId="177" fontId="18" fillId="0" borderId="0" xfId="0" applyNumberFormat="1" applyFont="1">
      <alignment vertical="center"/>
    </xf>
    <xf numFmtId="0" fontId="19" fillId="0" borderId="0" xfId="0" applyFont="1">
      <alignment vertical="center"/>
    </xf>
    <xf numFmtId="177" fontId="19" fillId="0" borderId="0" xfId="0" applyNumberFormat="1" applyFont="1">
      <alignment vertical="center"/>
    </xf>
    <xf numFmtId="0" fontId="20" fillId="0" borderId="0" xfId="0" applyFont="1">
      <alignment vertical="center"/>
    </xf>
    <xf numFmtId="177" fontId="20" fillId="0" borderId="0" xfId="0" applyNumberFormat="1" applyFont="1">
      <alignment vertical="center"/>
    </xf>
    <xf numFmtId="0" fontId="21" fillId="0" borderId="0" xfId="0" applyFont="1">
      <alignment vertical="center"/>
    </xf>
    <xf numFmtId="177" fontId="21" fillId="0" borderId="0" xfId="0" applyNumberFormat="1" applyFont="1">
      <alignment vertical="center"/>
    </xf>
    <xf numFmtId="0" fontId="23" fillId="0" borderId="0" xfId="0" applyFont="1">
      <alignment vertical="center"/>
    </xf>
    <xf numFmtId="0" fontId="24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5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76" fontId="7" fillId="0" borderId="0" xfId="0" applyNumberFormat="1" applyFont="1" applyAlignment="1">
      <alignment vertical="center" wrapText="1"/>
    </xf>
    <xf numFmtId="14" fontId="3" fillId="0" borderId="0" xfId="0" applyNumberFormat="1" applyFont="1" applyAlignment="1">
      <alignment horizontal="center" vertical="center"/>
    </xf>
    <xf numFmtId="0" fontId="27" fillId="0" borderId="0" xfId="0" applyFont="1">
      <alignment vertical="center"/>
    </xf>
    <xf numFmtId="177" fontId="27" fillId="0" borderId="0" xfId="0" applyNumberFormat="1" applyFont="1">
      <alignment vertical="center"/>
    </xf>
    <xf numFmtId="177" fontId="28" fillId="0" borderId="0" xfId="0" applyNumberFormat="1" applyFont="1">
      <alignment vertical="center"/>
    </xf>
    <xf numFmtId="0" fontId="28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9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177" fontId="1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2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1.xml"/><Relationship Id="rId27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layout>
                <c:manualLayout>
                  <c:x val="-9.5490461080424707E-2"/>
                  <c:y val="3.4061631184990782E-2"/>
                </c:manualLayout>
              </c:layout>
              <c:numFmt formatCode="General" sourceLinked="0"/>
            </c:trendlineLbl>
          </c:trendline>
          <c:xVal>
            <c:numRef>
              <c:f>[1]Sheet1!$A$265:$A$270</c:f>
              <c:numCache>
                <c:formatCode>General</c:formatCode>
                <c:ptCount val="6"/>
                <c:pt idx="0">
                  <c:v>0</c:v>
                </c:pt>
                <c:pt idx="1">
                  <c:v>2.5</c:v>
                </c:pt>
                <c:pt idx="2">
                  <c:v>5</c:v>
                </c:pt>
                <c:pt idx="3">
                  <c:v>10</c:v>
                </c:pt>
                <c:pt idx="4">
                  <c:v>20</c:v>
                </c:pt>
                <c:pt idx="5">
                  <c:v>40</c:v>
                </c:pt>
              </c:numCache>
            </c:numRef>
          </c:xVal>
          <c:yVal>
            <c:numRef>
              <c:f>[1]Sheet1!$B$265:$B$270</c:f>
              <c:numCache>
                <c:formatCode>General</c:formatCode>
                <c:ptCount val="6"/>
                <c:pt idx="0">
                  <c:v>0</c:v>
                </c:pt>
                <c:pt idx="1">
                  <c:v>0.11509999999999999</c:v>
                </c:pt>
                <c:pt idx="2">
                  <c:v>0.2422</c:v>
                </c:pt>
                <c:pt idx="3">
                  <c:v>0.50260000000000005</c:v>
                </c:pt>
                <c:pt idx="4">
                  <c:v>0.95420000000000005</c:v>
                </c:pt>
                <c:pt idx="5">
                  <c:v>1.6559999999999999</c:v>
                </c:pt>
              </c:numCache>
            </c:numRef>
          </c:yVal>
        </c:ser>
        <c:axId val="211678336"/>
        <c:axId val="211679872"/>
      </c:scatterChart>
      <c:valAx>
        <c:axId val="211678336"/>
        <c:scaling>
          <c:orientation val="minMax"/>
        </c:scaling>
        <c:axPos val="b"/>
        <c:numFmt formatCode="General" sourceLinked="1"/>
        <c:tickLblPos val="nextTo"/>
        <c:crossAx val="211679872"/>
        <c:crosses val="autoZero"/>
        <c:crossBetween val="midCat"/>
      </c:valAx>
      <c:valAx>
        <c:axId val="211679872"/>
        <c:scaling>
          <c:orientation val="minMax"/>
        </c:scaling>
        <c:axPos val="l"/>
        <c:numFmt formatCode="General" sourceLinked="1"/>
        <c:tickLblPos val="nextTo"/>
        <c:crossAx val="211678336"/>
        <c:crosses val="autoZero"/>
        <c:crossBetween val="midCat"/>
      </c:valAx>
    </c:plotArea>
    <c:plotVisOnly val="1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plotArea>
      <c:layout>
        <c:manualLayout>
          <c:layoutTarget val="inner"/>
          <c:xMode val="edge"/>
          <c:yMode val="edge"/>
          <c:x val="0.1580466468227959"/>
          <c:y val="5.219802390709629E-2"/>
          <c:w val="0.76961105432635801"/>
          <c:h val="0.80107599662326945"/>
        </c:manualLayout>
      </c:layout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numFmt formatCode="General" sourceLinked="0"/>
            </c:trendlineLbl>
          </c:trendline>
          <c:xVal>
            <c:numRef>
              <c:f>[1]Sheet1!$A$279:$A$284</c:f>
              <c:numCache>
                <c:formatCode>General</c:formatCode>
                <c:ptCount val="6"/>
                <c:pt idx="0">
                  <c:v>0</c:v>
                </c:pt>
                <c:pt idx="1">
                  <c:v>2.5</c:v>
                </c:pt>
                <c:pt idx="2">
                  <c:v>5</c:v>
                </c:pt>
                <c:pt idx="3">
                  <c:v>10</c:v>
                </c:pt>
                <c:pt idx="4">
                  <c:v>20</c:v>
                </c:pt>
                <c:pt idx="5">
                  <c:v>40</c:v>
                </c:pt>
              </c:numCache>
            </c:numRef>
          </c:xVal>
          <c:yVal>
            <c:numRef>
              <c:f>[1]Sheet1!$B$279:$B$284</c:f>
              <c:numCache>
                <c:formatCode>General</c:formatCode>
                <c:ptCount val="6"/>
                <c:pt idx="0">
                  <c:v>0</c:v>
                </c:pt>
                <c:pt idx="1">
                  <c:v>0.125</c:v>
                </c:pt>
                <c:pt idx="2">
                  <c:v>0.27310000000000001</c:v>
                </c:pt>
                <c:pt idx="3">
                  <c:v>0.53</c:v>
                </c:pt>
                <c:pt idx="4">
                  <c:v>1.1180000000000001</c:v>
                </c:pt>
                <c:pt idx="5">
                  <c:v>1.8723000000000001</c:v>
                </c:pt>
              </c:numCache>
            </c:numRef>
          </c:yVal>
        </c:ser>
        <c:axId val="211519744"/>
        <c:axId val="211525632"/>
      </c:scatterChart>
      <c:valAx>
        <c:axId val="211519744"/>
        <c:scaling>
          <c:orientation val="minMax"/>
        </c:scaling>
        <c:axPos val="b"/>
        <c:numFmt formatCode="General" sourceLinked="1"/>
        <c:tickLblPos val="nextTo"/>
        <c:crossAx val="211525632"/>
        <c:crosses val="autoZero"/>
        <c:crossBetween val="midCat"/>
      </c:valAx>
      <c:valAx>
        <c:axId val="211525632"/>
        <c:scaling>
          <c:orientation val="minMax"/>
        </c:scaling>
        <c:axPos val="l"/>
        <c:numFmt formatCode="General" sourceLinked="1"/>
        <c:tickLblPos val="nextTo"/>
        <c:crossAx val="211519744"/>
        <c:crosses val="autoZero"/>
        <c:crossBetween val="midCat"/>
      </c:valAx>
    </c:plotArea>
    <c:plotVisOnly val="1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plotArea>
      <c:layout>
        <c:manualLayout>
          <c:layoutTarget val="inner"/>
          <c:xMode val="edge"/>
          <c:yMode val="edge"/>
          <c:x val="8.6917381595957216E-2"/>
          <c:y val="5.4827257703898132E-2"/>
          <c:w val="0.81652040420420124"/>
          <c:h val="0.78477340332458589"/>
        </c:manualLayout>
      </c:layout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numFmt formatCode="General" sourceLinked="0"/>
            </c:trendlineLbl>
          </c:trendline>
          <c:xVal>
            <c:numRef>
              <c:f>[1]Sheet1!$M$263:$M$268</c:f>
              <c:numCache>
                <c:formatCode>General</c:formatCode>
                <c:ptCount val="6"/>
                <c:pt idx="0">
                  <c:v>0</c:v>
                </c:pt>
                <c:pt idx="1">
                  <c:v>2.5</c:v>
                </c:pt>
                <c:pt idx="2">
                  <c:v>5</c:v>
                </c:pt>
                <c:pt idx="3">
                  <c:v>10</c:v>
                </c:pt>
                <c:pt idx="4">
                  <c:v>20</c:v>
                </c:pt>
                <c:pt idx="5">
                  <c:v>40</c:v>
                </c:pt>
              </c:numCache>
            </c:numRef>
          </c:xVal>
          <c:yVal>
            <c:numRef>
              <c:f>[1]Sheet1!$N$263:$N$268</c:f>
              <c:numCache>
                <c:formatCode>General</c:formatCode>
                <c:ptCount val="6"/>
                <c:pt idx="0">
                  <c:v>0</c:v>
                </c:pt>
                <c:pt idx="1">
                  <c:v>0.182</c:v>
                </c:pt>
                <c:pt idx="2">
                  <c:v>0.30049999999999999</c:v>
                </c:pt>
                <c:pt idx="3">
                  <c:v>0.49419999999999997</c:v>
                </c:pt>
                <c:pt idx="4">
                  <c:v>0.79690000000000005</c:v>
                </c:pt>
                <c:pt idx="5">
                  <c:v>1.4574</c:v>
                </c:pt>
              </c:numCache>
            </c:numRef>
          </c:yVal>
        </c:ser>
        <c:axId val="211541376"/>
        <c:axId val="212477056"/>
      </c:scatterChart>
      <c:valAx>
        <c:axId val="211541376"/>
        <c:scaling>
          <c:orientation val="minMax"/>
        </c:scaling>
        <c:axPos val="b"/>
        <c:numFmt formatCode="General" sourceLinked="1"/>
        <c:tickLblPos val="nextTo"/>
        <c:crossAx val="212477056"/>
        <c:crosses val="autoZero"/>
        <c:crossBetween val="midCat"/>
      </c:valAx>
      <c:valAx>
        <c:axId val="212477056"/>
        <c:scaling>
          <c:orientation val="minMax"/>
        </c:scaling>
        <c:axPos val="l"/>
        <c:numFmt formatCode="General" sourceLinked="1"/>
        <c:tickLblPos val="nextTo"/>
        <c:crossAx val="211541376"/>
        <c:crosses val="autoZero"/>
        <c:crossBetween val="midCat"/>
      </c:valAx>
    </c:plotArea>
    <c:plotVisOnly val="1"/>
  </c:chart>
  <c:printSettings>
    <c:headerFooter/>
    <c:pageMargins b="0.75000000000000089" l="0.70000000000000062" r="0.70000000000000062" t="0.75000000000000089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plotArea>
      <c:layout>
        <c:manualLayout>
          <c:layoutTarget val="inner"/>
          <c:xMode val="edge"/>
          <c:yMode val="edge"/>
          <c:x val="0.26094707838789627"/>
          <c:y val="7.0070730678270077E-2"/>
          <c:w val="0.65739039326266324"/>
          <c:h val="0.72493453946044339"/>
        </c:manualLayout>
      </c:layout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layout>
                <c:manualLayout>
                  <c:x val="-5.4778411385771837E-2"/>
                  <c:y val="-6.1419284671987283E-2"/>
                </c:manualLayout>
              </c:layout>
              <c:numFmt formatCode="General" sourceLinked="0"/>
            </c:trendlineLbl>
          </c:trendline>
          <c:xVal>
            <c:numRef>
              <c:f>[1]Sheet1!$B$343:$B$348</c:f>
              <c:numCache>
                <c:formatCode>General</c:formatCode>
                <c:ptCount val="6"/>
                <c:pt idx="0">
                  <c:v>0</c:v>
                </c:pt>
                <c:pt idx="1">
                  <c:v>40</c:v>
                </c:pt>
                <c:pt idx="2">
                  <c:v>80</c:v>
                </c:pt>
                <c:pt idx="3">
                  <c:v>160</c:v>
                </c:pt>
                <c:pt idx="4">
                  <c:v>320</c:v>
                </c:pt>
                <c:pt idx="5">
                  <c:v>640</c:v>
                </c:pt>
              </c:numCache>
            </c:numRef>
          </c:xVal>
          <c:yVal>
            <c:numRef>
              <c:f>[1]Sheet1!$C$343:$C$348</c:f>
              <c:numCache>
                <c:formatCode>General</c:formatCode>
                <c:ptCount val="6"/>
                <c:pt idx="0">
                  <c:v>0</c:v>
                </c:pt>
                <c:pt idx="1">
                  <c:v>0.17530000000000001</c:v>
                </c:pt>
                <c:pt idx="2">
                  <c:v>0.34339999999999998</c:v>
                </c:pt>
                <c:pt idx="3">
                  <c:v>0.61119999999999997</c:v>
                </c:pt>
                <c:pt idx="4">
                  <c:v>1.1868000000000001</c:v>
                </c:pt>
                <c:pt idx="5">
                  <c:v>1.9839</c:v>
                </c:pt>
              </c:numCache>
            </c:numRef>
          </c:yVal>
        </c:ser>
        <c:axId val="212571264"/>
        <c:axId val="212572800"/>
      </c:scatterChart>
      <c:valAx>
        <c:axId val="212571264"/>
        <c:scaling>
          <c:orientation val="minMax"/>
        </c:scaling>
        <c:axPos val="b"/>
        <c:numFmt formatCode="General" sourceLinked="1"/>
        <c:tickLblPos val="nextTo"/>
        <c:crossAx val="212572800"/>
        <c:crosses val="autoZero"/>
        <c:crossBetween val="midCat"/>
      </c:valAx>
      <c:valAx>
        <c:axId val="212572800"/>
        <c:scaling>
          <c:orientation val="minMax"/>
        </c:scaling>
        <c:axPos val="l"/>
        <c:numFmt formatCode="General" sourceLinked="1"/>
        <c:tickLblPos val="nextTo"/>
        <c:crossAx val="212571264"/>
        <c:crosses val="autoZero"/>
        <c:crossBetween val="midCat"/>
      </c:valAx>
    </c:plotArea>
    <c:plotVisOnly val="1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plotArea>
      <c:layout>
        <c:manualLayout>
          <c:layoutTarget val="inner"/>
          <c:xMode val="edge"/>
          <c:yMode val="edge"/>
          <c:x val="0.23287293541140461"/>
          <c:y val="6.9702557207191665E-2"/>
          <c:w val="0.65811853270168663"/>
          <c:h val="0.72637981917139194"/>
        </c:manualLayout>
      </c:layout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layout>
                <c:manualLayout>
                  <c:x val="6.410191123578507E-2"/>
                  <c:y val="-1.9477880874581667E-2"/>
                </c:manualLayout>
              </c:layout>
              <c:numFmt formatCode="General" sourceLinked="0"/>
            </c:trendlineLbl>
          </c:trendline>
          <c:xVal>
            <c:numRef>
              <c:f>[1]Sheet1!$L$337:$L$342</c:f>
              <c:numCache>
                <c:formatCode>General</c:formatCode>
                <c:ptCount val="6"/>
                <c:pt idx="0">
                  <c:v>0</c:v>
                </c:pt>
                <c:pt idx="1">
                  <c:v>40</c:v>
                </c:pt>
                <c:pt idx="2">
                  <c:v>80</c:v>
                </c:pt>
                <c:pt idx="3">
                  <c:v>160</c:v>
                </c:pt>
                <c:pt idx="4">
                  <c:v>320</c:v>
                </c:pt>
                <c:pt idx="5">
                  <c:v>640</c:v>
                </c:pt>
              </c:numCache>
            </c:numRef>
          </c:xVal>
          <c:yVal>
            <c:numRef>
              <c:f>[1]Sheet1!$M$337:$M$342</c:f>
              <c:numCache>
                <c:formatCode>General</c:formatCode>
                <c:ptCount val="6"/>
                <c:pt idx="0">
                  <c:v>0</c:v>
                </c:pt>
                <c:pt idx="1">
                  <c:v>0.11609999999999999</c:v>
                </c:pt>
                <c:pt idx="2">
                  <c:v>0.2286</c:v>
                </c:pt>
                <c:pt idx="3">
                  <c:v>0.42180000000000001</c:v>
                </c:pt>
                <c:pt idx="4">
                  <c:v>0.71419999999999995</c:v>
                </c:pt>
                <c:pt idx="5">
                  <c:v>1.2338</c:v>
                </c:pt>
              </c:numCache>
            </c:numRef>
          </c:yVal>
        </c:ser>
        <c:axId val="212588800"/>
        <c:axId val="212414464"/>
      </c:scatterChart>
      <c:valAx>
        <c:axId val="212588800"/>
        <c:scaling>
          <c:orientation val="minMax"/>
        </c:scaling>
        <c:axPos val="b"/>
        <c:numFmt formatCode="General" sourceLinked="1"/>
        <c:tickLblPos val="nextTo"/>
        <c:crossAx val="212414464"/>
        <c:crosses val="autoZero"/>
        <c:crossBetween val="midCat"/>
      </c:valAx>
      <c:valAx>
        <c:axId val="212414464"/>
        <c:scaling>
          <c:orientation val="minMax"/>
        </c:scaling>
        <c:axPos val="l"/>
        <c:numFmt formatCode="General" sourceLinked="1"/>
        <c:tickLblPos val="nextTo"/>
        <c:crossAx val="212588800"/>
        <c:crosses val="autoZero"/>
        <c:crossBetween val="midCat"/>
      </c:valAx>
    </c:plotArea>
    <c:plotVisOnly val="1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layout>
                <c:manualLayout>
                  <c:x val="-7.9199475065616903E-4"/>
                  <c:y val="-1.5078740157480314E-2"/>
                </c:manualLayout>
              </c:layout>
              <c:numFmt formatCode="General" sourceLinked="0"/>
            </c:trendlineLbl>
          </c:trendline>
          <c:xVal>
            <c:numRef>
              <c:f>[1]Sheet1!$C$349:$C$354</c:f>
              <c:numCache>
                <c:formatCode>General</c:formatCode>
                <c:ptCount val="6"/>
                <c:pt idx="0">
                  <c:v>0</c:v>
                </c:pt>
                <c:pt idx="1">
                  <c:v>40</c:v>
                </c:pt>
                <c:pt idx="2">
                  <c:v>80</c:v>
                </c:pt>
                <c:pt idx="3">
                  <c:v>160</c:v>
                </c:pt>
                <c:pt idx="4">
                  <c:v>320</c:v>
                </c:pt>
                <c:pt idx="5">
                  <c:v>640</c:v>
                </c:pt>
              </c:numCache>
            </c:numRef>
          </c:xVal>
          <c:yVal>
            <c:numRef>
              <c:f>[1]Sheet1!$D$349:$D$354</c:f>
              <c:numCache>
                <c:formatCode>General</c:formatCode>
                <c:ptCount val="6"/>
                <c:pt idx="0">
                  <c:v>0</c:v>
                </c:pt>
                <c:pt idx="1">
                  <c:v>0.12989999999999999</c:v>
                </c:pt>
                <c:pt idx="2">
                  <c:v>0.26469999999999999</c:v>
                </c:pt>
                <c:pt idx="3">
                  <c:v>0.5111</c:v>
                </c:pt>
                <c:pt idx="4">
                  <c:v>0.96589999999999998</c:v>
                </c:pt>
                <c:pt idx="5">
                  <c:v>1.702</c:v>
                </c:pt>
              </c:numCache>
            </c:numRef>
          </c:yVal>
        </c:ser>
        <c:axId val="212426112"/>
        <c:axId val="212432000"/>
      </c:scatterChart>
      <c:valAx>
        <c:axId val="212426112"/>
        <c:scaling>
          <c:orientation val="minMax"/>
        </c:scaling>
        <c:axPos val="b"/>
        <c:numFmt formatCode="General" sourceLinked="1"/>
        <c:tickLblPos val="nextTo"/>
        <c:crossAx val="212432000"/>
        <c:crosses val="autoZero"/>
        <c:crossBetween val="midCat"/>
      </c:valAx>
      <c:valAx>
        <c:axId val="212432000"/>
        <c:scaling>
          <c:orientation val="minMax"/>
        </c:scaling>
        <c:axPos val="l"/>
        <c:numFmt formatCode="General" sourceLinked="1"/>
        <c:tickLblPos val="nextTo"/>
        <c:crossAx val="212426112"/>
        <c:crosses val="autoZero"/>
        <c:crossBetween val="midCat"/>
      </c:valAx>
    </c:plotArea>
    <c:plotVisOnly val="1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layout>
                <c:manualLayout>
                  <c:x val="-0.18162412646127829"/>
                  <c:y val="-8.6358462176384765E-2"/>
                </c:manualLayout>
              </c:layout>
              <c:tx>
                <c:rich>
                  <a:bodyPr/>
                  <a:lstStyle/>
                  <a:p>
                    <a:pPr>
                      <a:defRPr>
                        <a:latin typeface="Times New Roman" pitchFamily="18" charset="0"/>
                        <a:cs typeface="Times New Roman" pitchFamily="18" charset="0"/>
                      </a:defRPr>
                    </a:pPr>
                    <a:r>
                      <a:rPr lang="en-US" altLang="en-US" sz="900" baseline="0"/>
                      <a:t>y = 0.005x + 0.008
R² = 0.995</a:t>
                    </a:r>
                    <a:endParaRPr lang="en-US" altLang="en-US" sz="900"/>
                  </a:p>
                </c:rich>
              </c:tx>
              <c:numFmt formatCode="General" sourceLinked="0"/>
            </c:trendlineLbl>
          </c:trendline>
          <c:xVal>
            <c:numRef>
              <c:f>[1]Sheet1!$A$3:$A$8</c:f>
              <c:numCache>
                <c:formatCode>General</c:formatCode>
                <c:ptCount val="6"/>
                <c:pt idx="0">
                  <c:v>0</c:v>
                </c:pt>
                <c:pt idx="1">
                  <c:v>10</c:v>
                </c:pt>
                <c:pt idx="2">
                  <c:v>20</c:v>
                </c:pt>
                <c:pt idx="3">
                  <c:v>40</c:v>
                </c:pt>
                <c:pt idx="4">
                  <c:v>80</c:v>
                </c:pt>
                <c:pt idx="5">
                  <c:v>160</c:v>
                </c:pt>
              </c:numCache>
            </c:numRef>
          </c:xVal>
          <c:yVal>
            <c:numRef>
              <c:f>[1]Sheet1!$B$3:$B$8</c:f>
              <c:numCache>
                <c:formatCode>General</c:formatCode>
                <c:ptCount val="6"/>
                <c:pt idx="0">
                  <c:v>0</c:v>
                </c:pt>
                <c:pt idx="1">
                  <c:v>4.9000000000000002E-2</c:v>
                </c:pt>
                <c:pt idx="2">
                  <c:v>0.1129</c:v>
                </c:pt>
                <c:pt idx="3">
                  <c:v>0.2455</c:v>
                </c:pt>
                <c:pt idx="4">
                  <c:v>0.49669999999999997</c:v>
                </c:pt>
                <c:pt idx="5">
                  <c:v>0.88649999999999995</c:v>
                </c:pt>
              </c:numCache>
            </c:numRef>
          </c:yVal>
        </c:ser>
        <c:axId val="212616320"/>
        <c:axId val="212617856"/>
      </c:scatterChart>
      <c:valAx>
        <c:axId val="212616320"/>
        <c:scaling>
          <c:orientation val="minMax"/>
        </c:scaling>
        <c:axPos val="b"/>
        <c:numFmt formatCode="General" sourceLinked="1"/>
        <c:tickLblPos val="nextTo"/>
        <c:crossAx val="212617856"/>
        <c:crosses val="autoZero"/>
        <c:crossBetween val="midCat"/>
      </c:valAx>
      <c:valAx>
        <c:axId val="212617856"/>
        <c:scaling>
          <c:orientation val="minMax"/>
        </c:scaling>
        <c:axPos val="l"/>
        <c:numFmt formatCode="General" sourceLinked="1"/>
        <c:tickLblPos val="nextTo"/>
        <c:crossAx val="212616320"/>
        <c:crosses val="autoZero"/>
        <c:crossBetween val="midCat"/>
      </c:valAx>
    </c:plotArea>
    <c:plotVisOnly val="1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layout>
                <c:manualLayout>
                  <c:x val="-3.2357290342198392E-2"/>
                  <c:y val="-0.12487312619020492"/>
                </c:manualLayout>
              </c:layout>
              <c:numFmt formatCode="General" sourceLinked="0"/>
            </c:trendlineLbl>
          </c:trendline>
          <c:xVal>
            <c:numRef>
              <c:f>[1]Sheet1!$L$3:$L$8</c:f>
              <c:numCache>
                <c:formatCode>General</c:formatCode>
                <c:ptCount val="6"/>
                <c:pt idx="0">
                  <c:v>0</c:v>
                </c:pt>
                <c:pt idx="1">
                  <c:v>10</c:v>
                </c:pt>
                <c:pt idx="2">
                  <c:v>20</c:v>
                </c:pt>
                <c:pt idx="3">
                  <c:v>40</c:v>
                </c:pt>
                <c:pt idx="4">
                  <c:v>80</c:v>
                </c:pt>
                <c:pt idx="5">
                  <c:v>160</c:v>
                </c:pt>
              </c:numCache>
            </c:numRef>
          </c:xVal>
          <c:yVal>
            <c:numRef>
              <c:f>[1]Sheet1!$M$3:$M$8</c:f>
              <c:numCache>
                <c:formatCode>General</c:formatCode>
                <c:ptCount val="6"/>
                <c:pt idx="0">
                  <c:v>0</c:v>
                </c:pt>
                <c:pt idx="1">
                  <c:v>6.9099999999999995E-2</c:v>
                </c:pt>
                <c:pt idx="2">
                  <c:v>0.16259999999999999</c:v>
                </c:pt>
                <c:pt idx="3">
                  <c:v>0.30380000000000001</c:v>
                </c:pt>
                <c:pt idx="4">
                  <c:v>0.59719999999999995</c:v>
                </c:pt>
                <c:pt idx="5">
                  <c:v>1.1017999999999999</c:v>
                </c:pt>
              </c:numCache>
            </c:numRef>
          </c:yVal>
        </c:ser>
        <c:axId val="212633856"/>
        <c:axId val="212643840"/>
      </c:scatterChart>
      <c:valAx>
        <c:axId val="212633856"/>
        <c:scaling>
          <c:orientation val="minMax"/>
        </c:scaling>
        <c:axPos val="b"/>
        <c:numFmt formatCode="General" sourceLinked="1"/>
        <c:tickLblPos val="nextTo"/>
        <c:crossAx val="212643840"/>
        <c:crosses val="autoZero"/>
        <c:crossBetween val="midCat"/>
      </c:valAx>
      <c:valAx>
        <c:axId val="212643840"/>
        <c:scaling>
          <c:orientation val="minMax"/>
        </c:scaling>
        <c:axPos val="l"/>
        <c:numFmt formatCode="General" sourceLinked="1"/>
        <c:tickLblPos val="nextTo"/>
        <c:crossAx val="212633856"/>
        <c:crosses val="autoZero"/>
        <c:crossBetween val="midCat"/>
      </c:valAx>
    </c:plotArea>
    <c:plotVisOnly val="1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numFmt formatCode="General" sourceLinked="0"/>
            </c:trendlineLbl>
          </c:trendline>
          <c:xVal>
            <c:numRef>
              <c:f>[1]Sheet1!$A$19:$A$24</c:f>
              <c:numCache>
                <c:formatCode>General</c:formatCode>
                <c:ptCount val="6"/>
                <c:pt idx="0">
                  <c:v>0</c:v>
                </c:pt>
                <c:pt idx="1">
                  <c:v>10</c:v>
                </c:pt>
                <c:pt idx="2">
                  <c:v>20</c:v>
                </c:pt>
                <c:pt idx="3">
                  <c:v>40</c:v>
                </c:pt>
                <c:pt idx="4">
                  <c:v>80</c:v>
                </c:pt>
                <c:pt idx="5">
                  <c:v>160</c:v>
                </c:pt>
              </c:numCache>
            </c:numRef>
          </c:xVal>
          <c:yVal>
            <c:numRef>
              <c:f>[1]Sheet1!$B$19:$B$24</c:f>
              <c:numCache>
                <c:formatCode>General</c:formatCode>
                <c:ptCount val="6"/>
                <c:pt idx="0">
                  <c:v>0</c:v>
                </c:pt>
                <c:pt idx="1">
                  <c:v>3.4099999999999998E-2</c:v>
                </c:pt>
                <c:pt idx="2">
                  <c:v>0.104</c:v>
                </c:pt>
                <c:pt idx="3">
                  <c:v>0.19550000000000001</c:v>
                </c:pt>
                <c:pt idx="4">
                  <c:v>0.42209999999999998</c:v>
                </c:pt>
                <c:pt idx="5">
                  <c:v>0.77700000000000002</c:v>
                </c:pt>
              </c:numCache>
            </c:numRef>
          </c:yVal>
        </c:ser>
        <c:axId val="212659584"/>
        <c:axId val="212669568"/>
      </c:scatterChart>
      <c:valAx>
        <c:axId val="212659584"/>
        <c:scaling>
          <c:orientation val="minMax"/>
        </c:scaling>
        <c:axPos val="b"/>
        <c:numFmt formatCode="General" sourceLinked="1"/>
        <c:tickLblPos val="nextTo"/>
        <c:crossAx val="212669568"/>
        <c:crosses val="autoZero"/>
        <c:crossBetween val="midCat"/>
      </c:valAx>
      <c:valAx>
        <c:axId val="212669568"/>
        <c:scaling>
          <c:orientation val="minMax"/>
        </c:scaling>
        <c:axPos val="l"/>
        <c:numFmt formatCode="General" sourceLinked="1"/>
        <c:tickLblPos val="nextTo"/>
        <c:crossAx val="212659584"/>
        <c:crosses val="autoZero"/>
        <c:crossBetween val="midCat"/>
      </c:valAx>
    </c:plotArea>
    <c:plotVisOnly val="1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plotArea>
      <c:layout>
        <c:manualLayout>
          <c:layoutTarget val="inner"/>
          <c:xMode val="edge"/>
          <c:yMode val="edge"/>
          <c:x val="6.3539821656015544E-2"/>
          <c:y val="0.19384151665738319"/>
          <c:w val="0.79926399334743858"/>
          <c:h val="0.75009155149984796"/>
        </c:manualLayout>
      </c:layout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numFmt formatCode="General" sourceLinked="0"/>
            </c:trendlineLbl>
          </c:trendline>
          <c:xVal>
            <c:numRef>
              <c:f>[1]Sheet1!$A$100:$A$105</c:f>
              <c:numCache>
                <c:formatCode>General</c:formatCode>
                <c:ptCount val="6"/>
                <c:pt idx="0">
                  <c:v>0</c:v>
                </c:pt>
                <c:pt idx="1">
                  <c:v>50</c:v>
                </c:pt>
                <c:pt idx="2">
                  <c:v>100</c:v>
                </c:pt>
                <c:pt idx="3">
                  <c:v>200</c:v>
                </c:pt>
                <c:pt idx="4">
                  <c:v>400</c:v>
                </c:pt>
                <c:pt idx="5">
                  <c:v>800</c:v>
                </c:pt>
              </c:numCache>
            </c:numRef>
          </c:xVal>
          <c:yVal>
            <c:numRef>
              <c:f>[1]Sheet1!$B$100:$B$105</c:f>
              <c:numCache>
                <c:formatCode>General</c:formatCode>
                <c:ptCount val="6"/>
                <c:pt idx="0">
                  <c:v>0</c:v>
                </c:pt>
                <c:pt idx="1">
                  <c:v>1.0699999999999999E-2</c:v>
                </c:pt>
                <c:pt idx="2">
                  <c:v>6.59E-2</c:v>
                </c:pt>
                <c:pt idx="3">
                  <c:v>0.185</c:v>
                </c:pt>
                <c:pt idx="4">
                  <c:v>0.43419999999999997</c:v>
                </c:pt>
                <c:pt idx="5">
                  <c:v>0.93189999999999995</c:v>
                </c:pt>
              </c:numCache>
            </c:numRef>
          </c:yVal>
        </c:ser>
        <c:axId val="212821120"/>
        <c:axId val="212822656"/>
      </c:scatterChart>
      <c:valAx>
        <c:axId val="212821120"/>
        <c:scaling>
          <c:orientation val="minMax"/>
        </c:scaling>
        <c:axPos val="b"/>
        <c:numFmt formatCode="General" sourceLinked="1"/>
        <c:tickLblPos val="nextTo"/>
        <c:crossAx val="212822656"/>
        <c:crosses val="autoZero"/>
        <c:crossBetween val="midCat"/>
      </c:valAx>
      <c:valAx>
        <c:axId val="212822656"/>
        <c:scaling>
          <c:orientation val="minMax"/>
        </c:scaling>
        <c:axPos val="l"/>
        <c:numFmt formatCode="General" sourceLinked="1"/>
        <c:tickLblPos val="nextTo"/>
        <c:crossAx val="212821120"/>
        <c:crosses val="autoZero"/>
        <c:crossBetween val="midCat"/>
      </c:valAx>
    </c:plotArea>
    <c:plotVisOnly val="1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plotArea>
      <c:layout>
        <c:manualLayout>
          <c:layoutTarget val="inner"/>
          <c:xMode val="edge"/>
          <c:yMode val="edge"/>
          <c:x val="0.14041085591553068"/>
          <c:y val="5.0017631342686282E-2"/>
          <c:w val="0.7784934544470351"/>
          <c:h val="0.79897716578870492"/>
        </c:manualLayout>
      </c:layout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numFmt formatCode="General" sourceLinked="0"/>
            </c:trendlineLbl>
          </c:trendline>
          <c:xVal>
            <c:numRef>
              <c:f>[1]Sheet1!$A$112:$A$117</c:f>
              <c:numCache>
                <c:formatCode>General</c:formatCode>
                <c:ptCount val="6"/>
                <c:pt idx="0">
                  <c:v>0</c:v>
                </c:pt>
                <c:pt idx="1">
                  <c:v>50</c:v>
                </c:pt>
                <c:pt idx="2">
                  <c:v>100</c:v>
                </c:pt>
                <c:pt idx="3">
                  <c:v>200</c:v>
                </c:pt>
                <c:pt idx="4">
                  <c:v>400</c:v>
                </c:pt>
                <c:pt idx="5">
                  <c:v>800</c:v>
                </c:pt>
              </c:numCache>
            </c:numRef>
          </c:xVal>
          <c:yVal>
            <c:numRef>
              <c:f>[1]Sheet1!$B$112:$B$117</c:f>
              <c:numCache>
                <c:formatCode>General</c:formatCode>
                <c:ptCount val="6"/>
                <c:pt idx="0">
                  <c:v>0</c:v>
                </c:pt>
                <c:pt idx="1">
                  <c:v>0.11650000000000001</c:v>
                </c:pt>
                <c:pt idx="2">
                  <c:v>0.23899999999999999</c:v>
                </c:pt>
                <c:pt idx="3">
                  <c:v>0.41489999999999999</c:v>
                </c:pt>
                <c:pt idx="4">
                  <c:v>0.74480000000000002</c:v>
                </c:pt>
                <c:pt idx="5">
                  <c:v>1.204</c:v>
                </c:pt>
              </c:numCache>
            </c:numRef>
          </c:yVal>
        </c:ser>
        <c:axId val="212859136"/>
        <c:axId val="212729856"/>
      </c:scatterChart>
      <c:valAx>
        <c:axId val="212859136"/>
        <c:scaling>
          <c:orientation val="minMax"/>
        </c:scaling>
        <c:axPos val="b"/>
        <c:numFmt formatCode="General" sourceLinked="1"/>
        <c:tickLblPos val="nextTo"/>
        <c:crossAx val="212729856"/>
        <c:crosses val="autoZero"/>
        <c:crossBetween val="midCat"/>
      </c:valAx>
      <c:valAx>
        <c:axId val="212729856"/>
        <c:scaling>
          <c:orientation val="minMax"/>
        </c:scaling>
        <c:axPos val="l"/>
        <c:numFmt formatCode="General" sourceLinked="1"/>
        <c:tickLblPos val="nextTo"/>
        <c:crossAx val="212859136"/>
        <c:crosses val="autoZero"/>
        <c:crossBetween val="midCat"/>
      </c:valAx>
    </c:plotArea>
    <c:plotVisOnly val="1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layout>
                <c:manualLayout>
                  <c:x val="-1.8366141732283489E-3"/>
                  <c:y val="-3.6446485855934681E-3"/>
                </c:manualLayout>
              </c:layout>
              <c:numFmt formatCode="General" sourceLinked="0"/>
            </c:trendlineLbl>
          </c:trendline>
          <c:xVal>
            <c:numRef>
              <c:f>[1]Sheet1!$L$98:$L$103</c:f>
              <c:numCache>
                <c:formatCode>General</c:formatCode>
                <c:ptCount val="6"/>
                <c:pt idx="0">
                  <c:v>0</c:v>
                </c:pt>
                <c:pt idx="1">
                  <c:v>50</c:v>
                </c:pt>
                <c:pt idx="2">
                  <c:v>100</c:v>
                </c:pt>
                <c:pt idx="3">
                  <c:v>200</c:v>
                </c:pt>
                <c:pt idx="4">
                  <c:v>400</c:v>
                </c:pt>
                <c:pt idx="5">
                  <c:v>800</c:v>
                </c:pt>
              </c:numCache>
            </c:numRef>
          </c:xVal>
          <c:yVal>
            <c:numRef>
              <c:f>[1]Sheet1!$M$98:$M$103</c:f>
              <c:numCache>
                <c:formatCode>General</c:formatCode>
                <c:ptCount val="6"/>
                <c:pt idx="0">
                  <c:v>0</c:v>
                </c:pt>
                <c:pt idx="1">
                  <c:v>0.1389</c:v>
                </c:pt>
                <c:pt idx="2">
                  <c:v>0.28599999999999998</c:v>
                </c:pt>
                <c:pt idx="3">
                  <c:v>0.50509999999999999</c:v>
                </c:pt>
                <c:pt idx="4">
                  <c:v>1.0093000000000001</c:v>
                </c:pt>
                <c:pt idx="5">
                  <c:v>1.6791</c:v>
                </c:pt>
              </c:numCache>
            </c:numRef>
          </c:yVal>
        </c:ser>
        <c:axId val="212737408"/>
        <c:axId val="212755584"/>
      </c:scatterChart>
      <c:valAx>
        <c:axId val="212737408"/>
        <c:scaling>
          <c:orientation val="minMax"/>
        </c:scaling>
        <c:axPos val="b"/>
        <c:numFmt formatCode="General" sourceLinked="1"/>
        <c:tickLblPos val="nextTo"/>
        <c:crossAx val="212755584"/>
        <c:crosses val="autoZero"/>
        <c:crossBetween val="midCat"/>
      </c:valAx>
      <c:valAx>
        <c:axId val="212755584"/>
        <c:scaling>
          <c:orientation val="minMax"/>
        </c:scaling>
        <c:axPos val="l"/>
        <c:numFmt formatCode="General" sourceLinked="1"/>
        <c:tickLblPos val="nextTo"/>
        <c:crossAx val="212737408"/>
        <c:crosses val="autoZero"/>
        <c:crossBetween val="midCat"/>
      </c:valAx>
    </c:plotArea>
    <c:plotVisOnly val="1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layout>
                <c:manualLayout>
                  <c:x val="-0.10386719508747942"/>
                  <c:y val="-9.2521058084683819E-2"/>
                </c:manualLayout>
              </c:layout>
              <c:numFmt formatCode="General" sourceLinked="0"/>
            </c:trendlineLbl>
          </c:trendline>
          <c:xVal>
            <c:numRef>
              <c:f>[1]Sheet1!$A$206:$A$211</c:f>
              <c:numCache>
                <c:formatCode>General</c:formatCode>
                <c:ptCount val="6"/>
                <c:pt idx="0">
                  <c:v>0</c:v>
                </c:pt>
                <c:pt idx="1">
                  <c:v>5</c:v>
                </c:pt>
                <c:pt idx="2">
                  <c:v>10</c:v>
                </c:pt>
                <c:pt idx="3">
                  <c:v>20</c:v>
                </c:pt>
                <c:pt idx="4">
                  <c:v>40</c:v>
                </c:pt>
                <c:pt idx="5">
                  <c:v>80</c:v>
                </c:pt>
              </c:numCache>
            </c:numRef>
          </c:xVal>
          <c:yVal>
            <c:numRef>
              <c:f>[1]Sheet1!$B$206:$B$211</c:f>
              <c:numCache>
                <c:formatCode>General</c:formatCode>
                <c:ptCount val="6"/>
                <c:pt idx="0">
                  <c:v>0</c:v>
                </c:pt>
                <c:pt idx="1">
                  <c:v>0.1157</c:v>
                </c:pt>
                <c:pt idx="2">
                  <c:v>0.2016</c:v>
                </c:pt>
                <c:pt idx="3">
                  <c:v>0.35749999999999998</c:v>
                </c:pt>
                <c:pt idx="4">
                  <c:v>0.57120000000000004</c:v>
                </c:pt>
                <c:pt idx="5">
                  <c:v>1.1347</c:v>
                </c:pt>
              </c:numCache>
            </c:numRef>
          </c:yVal>
        </c:ser>
        <c:axId val="212874368"/>
        <c:axId val="212875904"/>
      </c:scatterChart>
      <c:valAx>
        <c:axId val="212874368"/>
        <c:scaling>
          <c:orientation val="minMax"/>
        </c:scaling>
        <c:axPos val="b"/>
        <c:numFmt formatCode="General" sourceLinked="1"/>
        <c:tickLblPos val="nextTo"/>
        <c:crossAx val="212875904"/>
        <c:crosses val="autoZero"/>
        <c:crossBetween val="midCat"/>
      </c:valAx>
      <c:valAx>
        <c:axId val="212875904"/>
        <c:scaling>
          <c:orientation val="minMax"/>
        </c:scaling>
        <c:axPos val="l"/>
        <c:numFmt formatCode="General" sourceLinked="1"/>
        <c:tickLblPos val="nextTo"/>
        <c:crossAx val="212874368"/>
        <c:crosses val="autoZero"/>
        <c:crossBetween val="midCat"/>
      </c:valAx>
    </c:plotArea>
    <c:plotVisOnly val="1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numFmt formatCode="General" sourceLinked="0"/>
            </c:trendlineLbl>
          </c:trendline>
          <c:xVal>
            <c:numRef>
              <c:f>[1]Sheet1!$A$216:$A$221</c:f>
              <c:numCache>
                <c:formatCode>General</c:formatCode>
                <c:ptCount val="6"/>
                <c:pt idx="0">
                  <c:v>0</c:v>
                </c:pt>
                <c:pt idx="1">
                  <c:v>5</c:v>
                </c:pt>
                <c:pt idx="2">
                  <c:v>10</c:v>
                </c:pt>
                <c:pt idx="3">
                  <c:v>20</c:v>
                </c:pt>
                <c:pt idx="4">
                  <c:v>40</c:v>
                </c:pt>
                <c:pt idx="5">
                  <c:v>80</c:v>
                </c:pt>
              </c:numCache>
            </c:numRef>
          </c:xVal>
          <c:yVal>
            <c:numRef>
              <c:f>[1]Sheet1!$B$216:$B$221</c:f>
              <c:numCache>
                <c:formatCode>General</c:formatCode>
                <c:ptCount val="6"/>
                <c:pt idx="0">
                  <c:v>0</c:v>
                </c:pt>
                <c:pt idx="1">
                  <c:v>0.28989999999999999</c:v>
                </c:pt>
                <c:pt idx="2">
                  <c:v>0.45319999999999999</c:v>
                </c:pt>
                <c:pt idx="3">
                  <c:v>0.81359999999999999</c:v>
                </c:pt>
                <c:pt idx="4">
                  <c:v>1.4766999999999999</c:v>
                </c:pt>
                <c:pt idx="5">
                  <c:v>2.3365999999999998</c:v>
                </c:pt>
              </c:numCache>
            </c:numRef>
          </c:yVal>
        </c:ser>
        <c:axId val="212896000"/>
        <c:axId val="212910080"/>
      </c:scatterChart>
      <c:valAx>
        <c:axId val="212896000"/>
        <c:scaling>
          <c:orientation val="minMax"/>
        </c:scaling>
        <c:axPos val="b"/>
        <c:numFmt formatCode="General" sourceLinked="1"/>
        <c:tickLblPos val="nextTo"/>
        <c:crossAx val="212910080"/>
        <c:crosses val="autoZero"/>
        <c:crossBetween val="midCat"/>
      </c:valAx>
      <c:valAx>
        <c:axId val="212910080"/>
        <c:scaling>
          <c:orientation val="minMax"/>
        </c:scaling>
        <c:axPos val="l"/>
        <c:numFmt formatCode="General" sourceLinked="1"/>
        <c:tickLblPos val="nextTo"/>
        <c:crossAx val="212896000"/>
        <c:crosses val="autoZero"/>
        <c:crossBetween val="midCat"/>
      </c:valAx>
    </c:plotArea>
    <c:plotVisOnly val="1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layout>
                <c:manualLayout>
                  <c:x val="-9.699117213221331E-2"/>
                  <c:y val="-5.0265264031753853E-2"/>
                </c:manualLayout>
              </c:layout>
              <c:numFmt formatCode="General" sourceLinked="0"/>
            </c:trendlineLbl>
          </c:trendline>
          <c:xVal>
            <c:numRef>
              <c:f>[1]Sheet1!$L$205:$L$209</c:f>
              <c:numCache>
                <c:formatCode>General</c:formatCode>
                <c:ptCount val="5"/>
                <c:pt idx="0">
                  <c:v>0</c:v>
                </c:pt>
                <c:pt idx="1">
                  <c:v>5</c:v>
                </c:pt>
                <c:pt idx="2">
                  <c:v>10</c:v>
                </c:pt>
                <c:pt idx="3">
                  <c:v>20</c:v>
                </c:pt>
                <c:pt idx="4">
                  <c:v>40</c:v>
                </c:pt>
              </c:numCache>
            </c:numRef>
          </c:xVal>
          <c:yVal>
            <c:numRef>
              <c:f>[1]Sheet1!$M$205:$M$209</c:f>
              <c:numCache>
                <c:formatCode>General</c:formatCode>
                <c:ptCount val="5"/>
                <c:pt idx="0">
                  <c:v>0</c:v>
                </c:pt>
                <c:pt idx="1">
                  <c:v>2.6599999999999999E-2</c:v>
                </c:pt>
                <c:pt idx="2">
                  <c:v>9.3200000000000005E-2</c:v>
                </c:pt>
                <c:pt idx="3">
                  <c:v>0.18779999999999999</c:v>
                </c:pt>
                <c:pt idx="4">
                  <c:v>0.43859999999999999</c:v>
                </c:pt>
              </c:numCache>
            </c:numRef>
          </c:yVal>
        </c:ser>
        <c:axId val="212925824"/>
        <c:axId val="213005440"/>
      </c:scatterChart>
      <c:valAx>
        <c:axId val="212925824"/>
        <c:scaling>
          <c:orientation val="minMax"/>
        </c:scaling>
        <c:axPos val="b"/>
        <c:numFmt formatCode="General" sourceLinked="1"/>
        <c:tickLblPos val="nextTo"/>
        <c:crossAx val="213005440"/>
        <c:crosses val="autoZero"/>
        <c:crossBetween val="midCat"/>
      </c:valAx>
      <c:valAx>
        <c:axId val="213005440"/>
        <c:scaling>
          <c:orientation val="minMax"/>
        </c:scaling>
        <c:axPos val="l"/>
        <c:numFmt formatCode="General" sourceLinked="1"/>
        <c:tickLblPos val="nextTo"/>
        <c:crossAx val="212925824"/>
        <c:crosses val="autoZero"/>
        <c:crossBetween val="midCat"/>
      </c:valAx>
    </c:plotArea>
    <c:plotVisOnly val="1"/>
  </c:chart>
  <c:printSettings>
    <c:headerFooter/>
    <c:pageMargins b="0.75000000000000089" l="0.70000000000000062" r="0.70000000000000062" t="0.75000000000000089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layout>
                <c:manualLayout>
                  <c:x val="-0.10388501919983663"/>
                  <c:y val="-0.11030945814144255"/>
                </c:manualLayout>
              </c:layout>
              <c:numFmt formatCode="General" sourceLinked="0"/>
            </c:trendlineLbl>
          </c:trendline>
          <c:xVal>
            <c:numRef>
              <c:f>[1]Sheet1!$A$395:$F$395</c:f>
              <c:numCache>
                <c:formatCode>General</c:formatCode>
                <c:ptCount val="6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4</c:v>
                </c:pt>
                <c:pt idx="5">
                  <c:v>8</c:v>
                </c:pt>
              </c:numCache>
            </c:numRef>
          </c:xVal>
          <c:yVal>
            <c:numRef>
              <c:f>[1]Sheet1!$A$396:$F$396</c:f>
              <c:numCache>
                <c:formatCode>General</c:formatCode>
                <c:ptCount val="6"/>
                <c:pt idx="0">
                  <c:v>0</c:v>
                </c:pt>
                <c:pt idx="1">
                  <c:v>0.15290000000000001</c:v>
                </c:pt>
                <c:pt idx="2">
                  <c:v>0.29060000000000002</c:v>
                </c:pt>
                <c:pt idx="3">
                  <c:v>0.4783</c:v>
                </c:pt>
                <c:pt idx="4">
                  <c:v>0.91339999999999999</c:v>
                </c:pt>
                <c:pt idx="5">
                  <c:v>1.6792</c:v>
                </c:pt>
              </c:numCache>
            </c:numRef>
          </c:yVal>
        </c:ser>
        <c:axId val="213099648"/>
        <c:axId val="213101184"/>
      </c:scatterChart>
      <c:valAx>
        <c:axId val="213099648"/>
        <c:scaling>
          <c:orientation val="minMax"/>
        </c:scaling>
        <c:axPos val="b"/>
        <c:numFmt formatCode="General" sourceLinked="1"/>
        <c:tickLblPos val="nextTo"/>
        <c:crossAx val="213101184"/>
        <c:crosses val="autoZero"/>
        <c:crossBetween val="midCat"/>
      </c:valAx>
      <c:valAx>
        <c:axId val="213101184"/>
        <c:scaling>
          <c:orientation val="minMax"/>
        </c:scaling>
        <c:axPos val="l"/>
        <c:numFmt formatCode="General" sourceLinked="1"/>
        <c:tickLblPos val="nextTo"/>
        <c:crossAx val="213099648"/>
        <c:crosses val="autoZero"/>
        <c:crossBetween val="midCat"/>
      </c:valAx>
    </c:plotArea>
    <c:plotVisOnly val="1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numFmt formatCode="General" sourceLinked="0"/>
            </c:trendlineLbl>
          </c:trendline>
          <c:xVal>
            <c:numRef>
              <c:f>[1]Sheet1!$A$413:$F$413</c:f>
              <c:numCache>
                <c:formatCode>General</c:formatCode>
                <c:ptCount val="6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4</c:v>
                </c:pt>
                <c:pt idx="5">
                  <c:v>8</c:v>
                </c:pt>
              </c:numCache>
            </c:numRef>
          </c:xVal>
          <c:yVal>
            <c:numRef>
              <c:f>[1]Sheet1!$A$414:$F$414</c:f>
              <c:numCache>
                <c:formatCode>General</c:formatCode>
                <c:ptCount val="6"/>
                <c:pt idx="0">
                  <c:v>0</c:v>
                </c:pt>
                <c:pt idx="1">
                  <c:v>0.28989999999999999</c:v>
                </c:pt>
                <c:pt idx="2">
                  <c:v>0.45319999999999999</c:v>
                </c:pt>
                <c:pt idx="3">
                  <c:v>0.81359999999999999</c:v>
                </c:pt>
                <c:pt idx="4">
                  <c:v>1.4766999999999999</c:v>
                </c:pt>
                <c:pt idx="5">
                  <c:v>2.3365999999999998</c:v>
                </c:pt>
              </c:numCache>
            </c:numRef>
          </c:yVal>
        </c:ser>
        <c:axId val="213113088"/>
        <c:axId val="213204992"/>
      </c:scatterChart>
      <c:valAx>
        <c:axId val="213113088"/>
        <c:scaling>
          <c:orientation val="minMax"/>
        </c:scaling>
        <c:axPos val="b"/>
        <c:numFmt formatCode="General" sourceLinked="1"/>
        <c:tickLblPos val="nextTo"/>
        <c:crossAx val="213204992"/>
        <c:crosses val="autoZero"/>
        <c:crossBetween val="midCat"/>
      </c:valAx>
      <c:valAx>
        <c:axId val="213204992"/>
        <c:scaling>
          <c:orientation val="minMax"/>
        </c:scaling>
        <c:axPos val="l"/>
        <c:numFmt formatCode="General" sourceLinked="1"/>
        <c:tickLblPos val="nextTo"/>
        <c:crossAx val="213113088"/>
        <c:crosses val="autoZero"/>
        <c:crossBetween val="midCat"/>
      </c:valAx>
    </c:plotArea>
    <c:plotVisOnly val="1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numFmt formatCode="General" sourceLinked="0"/>
            </c:trendlineLbl>
          </c:trendline>
          <c:xVal>
            <c:numRef>
              <c:f>[1]Sheet1!$L$395:$Q$395</c:f>
              <c:numCache>
                <c:formatCode>General</c:formatCode>
                <c:ptCount val="6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4</c:v>
                </c:pt>
                <c:pt idx="5">
                  <c:v>8</c:v>
                </c:pt>
              </c:numCache>
            </c:numRef>
          </c:xVal>
          <c:yVal>
            <c:numRef>
              <c:f>[1]Sheet1!$L$396:$Q$396</c:f>
              <c:numCache>
                <c:formatCode>General</c:formatCode>
                <c:ptCount val="6"/>
                <c:pt idx="0">
                  <c:v>0</c:v>
                </c:pt>
                <c:pt idx="1">
                  <c:v>0.1004</c:v>
                </c:pt>
                <c:pt idx="2">
                  <c:v>0.25480000000000003</c:v>
                </c:pt>
                <c:pt idx="3">
                  <c:v>0.55700000000000005</c:v>
                </c:pt>
                <c:pt idx="4">
                  <c:v>1.3289</c:v>
                </c:pt>
                <c:pt idx="5">
                  <c:v>2.0108000000000001</c:v>
                </c:pt>
              </c:numCache>
            </c:numRef>
          </c:yVal>
        </c:ser>
        <c:axId val="213224832"/>
        <c:axId val="213234816"/>
      </c:scatterChart>
      <c:valAx>
        <c:axId val="213224832"/>
        <c:scaling>
          <c:orientation val="minMax"/>
        </c:scaling>
        <c:axPos val="b"/>
        <c:numFmt formatCode="General" sourceLinked="1"/>
        <c:tickLblPos val="nextTo"/>
        <c:crossAx val="213234816"/>
        <c:crosses val="autoZero"/>
        <c:crossBetween val="midCat"/>
      </c:valAx>
      <c:valAx>
        <c:axId val="213234816"/>
        <c:scaling>
          <c:orientation val="minMax"/>
        </c:scaling>
        <c:axPos val="l"/>
        <c:numFmt formatCode="General" sourceLinked="1"/>
        <c:tickLblPos val="nextTo"/>
        <c:crossAx val="213224832"/>
        <c:crosses val="autoZero"/>
        <c:crossBetween val="midCat"/>
      </c:valAx>
    </c:plotArea>
    <c:plotVisOnly val="1"/>
  </c:chart>
  <c:printSettings>
    <c:headerFooter/>
    <c:pageMargins b="0.75000000000000089" l="0.70000000000000062" r="0.70000000000000062" t="0.75000000000000089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numFmt formatCode="General" sourceLinked="0"/>
            </c:trendlineLbl>
          </c:trendline>
          <c:xVal>
            <c:numRef>
              <c:f>[1]Sheet1!$A$458:$F$458</c:f>
              <c:numCache>
                <c:formatCode>General</c:formatCode>
                <c:ptCount val="6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12</c:v>
                </c:pt>
                <c:pt idx="4">
                  <c:v>24</c:v>
                </c:pt>
                <c:pt idx="5">
                  <c:v>48</c:v>
                </c:pt>
              </c:numCache>
            </c:numRef>
          </c:xVal>
          <c:yVal>
            <c:numRef>
              <c:f>[1]Sheet1!$A$459:$F$459</c:f>
              <c:numCache>
                <c:formatCode>General</c:formatCode>
                <c:ptCount val="6"/>
                <c:pt idx="0">
                  <c:v>0</c:v>
                </c:pt>
                <c:pt idx="1">
                  <c:v>0.14549999999999999</c:v>
                </c:pt>
                <c:pt idx="2">
                  <c:v>0.34129999999999999</c:v>
                </c:pt>
                <c:pt idx="3">
                  <c:v>0.623</c:v>
                </c:pt>
                <c:pt idx="4">
                  <c:v>1.1972</c:v>
                </c:pt>
                <c:pt idx="5">
                  <c:v>1.9838</c:v>
                </c:pt>
              </c:numCache>
            </c:numRef>
          </c:yVal>
        </c:ser>
        <c:axId val="213148800"/>
        <c:axId val="213150336"/>
      </c:scatterChart>
      <c:valAx>
        <c:axId val="213148800"/>
        <c:scaling>
          <c:orientation val="minMax"/>
        </c:scaling>
        <c:axPos val="b"/>
        <c:numFmt formatCode="General" sourceLinked="1"/>
        <c:tickLblPos val="nextTo"/>
        <c:crossAx val="213150336"/>
        <c:crosses val="autoZero"/>
        <c:crossBetween val="midCat"/>
      </c:valAx>
      <c:valAx>
        <c:axId val="213150336"/>
        <c:scaling>
          <c:orientation val="minMax"/>
        </c:scaling>
        <c:axPos val="l"/>
        <c:numFmt formatCode="General" sourceLinked="1"/>
        <c:tickLblPos val="nextTo"/>
        <c:crossAx val="213148800"/>
        <c:crosses val="autoZero"/>
        <c:crossBetween val="midCat"/>
      </c:valAx>
    </c:plotArea>
    <c:plotVisOnly val="1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numFmt formatCode="General" sourceLinked="0"/>
            </c:trendlineLbl>
          </c:trendline>
          <c:xVal>
            <c:numRef>
              <c:f>[1]Sheet1!$M$457:$R$457</c:f>
              <c:numCache>
                <c:formatCode>General</c:formatCode>
                <c:ptCount val="6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12</c:v>
                </c:pt>
                <c:pt idx="4">
                  <c:v>24</c:v>
                </c:pt>
                <c:pt idx="5">
                  <c:v>48</c:v>
                </c:pt>
              </c:numCache>
            </c:numRef>
          </c:xVal>
          <c:yVal>
            <c:numRef>
              <c:f>[1]Sheet1!$M$458:$R$458</c:f>
              <c:numCache>
                <c:formatCode>General</c:formatCode>
                <c:ptCount val="6"/>
                <c:pt idx="0">
                  <c:v>0</c:v>
                </c:pt>
                <c:pt idx="1">
                  <c:v>7.1900000000000006E-2</c:v>
                </c:pt>
                <c:pt idx="2">
                  <c:v>0.1341</c:v>
                </c:pt>
                <c:pt idx="3">
                  <c:v>0.31330000000000002</c:v>
                </c:pt>
                <c:pt idx="4">
                  <c:v>0.5665</c:v>
                </c:pt>
                <c:pt idx="5">
                  <c:v>1.1480999999999999</c:v>
                </c:pt>
              </c:numCache>
            </c:numRef>
          </c:yVal>
        </c:ser>
        <c:axId val="213170432"/>
        <c:axId val="213176320"/>
      </c:scatterChart>
      <c:valAx>
        <c:axId val="213170432"/>
        <c:scaling>
          <c:orientation val="minMax"/>
        </c:scaling>
        <c:axPos val="b"/>
        <c:numFmt formatCode="General" sourceLinked="1"/>
        <c:tickLblPos val="nextTo"/>
        <c:crossAx val="213176320"/>
        <c:crosses val="autoZero"/>
        <c:crossBetween val="midCat"/>
      </c:valAx>
      <c:valAx>
        <c:axId val="213176320"/>
        <c:scaling>
          <c:orientation val="minMax"/>
        </c:scaling>
        <c:axPos val="l"/>
        <c:numFmt formatCode="General" sourceLinked="1"/>
        <c:tickLblPos val="nextTo"/>
        <c:crossAx val="213170432"/>
        <c:crosses val="autoZero"/>
        <c:crossBetween val="midCat"/>
      </c:valAx>
    </c:plotArea>
    <c:plotVisOnly val="1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layout>
                <c:manualLayout>
                  <c:x val="-7.1697274600860325E-2"/>
                  <c:y val="-6.7912180280473494E-2"/>
                </c:manualLayout>
              </c:layout>
              <c:numFmt formatCode="General" sourceLinked="0"/>
            </c:trendlineLbl>
          </c:trendline>
          <c:xVal>
            <c:numRef>
              <c:f>[1]Sheet1!$A$476:$F$476</c:f>
              <c:numCache>
                <c:formatCode>General</c:formatCode>
                <c:ptCount val="6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12</c:v>
                </c:pt>
                <c:pt idx="4">
                  <c:v>24</c:v>
                </c:pt>
                <c:pt idx="5">
                  <c:v>48</c:v>
                </c:pt>
              </c:numCache>
            </c:numRef>
          </c:xVal>
          <c:yVal>
            <c:numRef>
              <c:f>[1]Sheet1!$A$477:$F$477</c:f>
              <c:numCache>
                <c:formatCode>General</c:formatCode>
                <c:ptCount val="6"/>
                <c:pt idx="0">
                  <c:v>0</c:v>
                </c:pt>
                <c:pt idx="1">
                  <c:v>0.1744</c:v>
                </c:pt>
                <c:pt idx="2">
                  <c:v>0.28689999999999999</c:v>
                </c:pt>
                <c:pt idx="3">
                  <c:v>0.53890000000000005</c:v>
                </c:pt>
                <c:pt idx="4">
                  <c:v>0.94110000000000005</c:v>
                </c:pt>
                <c:pt idx="5">
                  <c:v>1.4319999999999999</c:v>
                </c:pt>
              </c:numCache>
            </c:numRef>
          </c:yVal>
        </c:ser>
        <c:axId val="213401600"/>
        <c:axId val="213403136"/>
      </c:scatterChart>
      <c:valAx>
        <c:axId val="213401600"/>
        <c:scaling>
          <c:orientation val="minMax"/>
        </c:scaling>
        <c:axPos val="b"/>
        <c:numFmt formatCode="General" sourceLinked="1"/>
        <c:tickLblPos val="nextTo"/>
        <c:crossAx val="213403136"/>
        <c:crosses val="autoZero"/>
        <c:crossBetween val="midCat"/>
      </c:valAx>
      <c:valAx>
        <c:axId val="213403136"/>
        <c:scaling>
          <c:orientation val="minMax"/>
        </c:scaling>
        <c:axPos val="l"/>
        <c:numFmt formatCode="General" sourceLinked="1"/>
        <c:tickLblPos val="nextTo"/>
        <c:crossAx val="213401600"/>
        <c:crosses val="autoZero"/>
        <c:crossBetween val="midCat"/>
      </c:valAx>
    </c:plotArea>
    <c:plotVisOnly val="1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plotArea>
      <c:layout>
        <c:manualLayout>
          <c:layoutTarget val="inner"/>
          <c:xMode val="edge"/>
          <c:yMode val="edge"/>
          <c:x val="6.7891076115485574E-2"/>
          <c:y val="3.2882035578886012E-2"/>
          <c:w val="0.84341741782382262"/>
          <c:h val="0.8326195683872849"/>
        </c:manualLayout>
      </c:layout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numFmt formatCode="General" sourceLinked="0"/>
            </c:trendlineLbl>
          </c:trendline>
          <c:xVal>
            <c:numRef>
              <c:f>[1]Sheet1!$A$515:$F$515</c:f>
              <c:numCache>
                <c:formatCode>General</c:formatCode>
                <c:ptCount val="6"/>
                <c:pt idx="0">
                  <c:v>0</c:v>
                </c:pt>
                <c:pt idx="1">
                  <c:v>5</c:v>
                </c:pt>
                <c:pt idx="2">
                  <c:v>10</c:v>
                </c:pt>
                <c:pt idx="3">
                  <c:v>20</c:v>
                </c:pt>
                <c:pt idx="4">
                  <c:v>40</c:v>
                </c:pt>
                <c:pt idx="5">
                  <c:v>80</c:v>
                </c:pt>
              </c:numCache>
            </c:numRef>
          </c:xVal>
          <c:yVal>
            <c:numRef>
              <c:f>[1]Sheet1!$A$516:$F$516</c:f>
              <c:numCache>
                <c:formatCode>General</c:formatCode>
                <c:ptCount val="6"/>
                <c:pt idx="0">
                  <c:v>0</c:v>
                </c:pt>
                <c:pt idx="1">
                  <c:v>0.18429999999999999</c:v>
                </c:pt>
                <c:pt idx="2">
                  <c:v>0.35699999999999998</c:v>
                </c:pt>
                <c:pt idx="3">
                  <c:v>0.71209999999999996</c:v>
                </c:pt>
                <c:pt idx="4">
                  <c:v>1.3340000000000001</c:v>
                </c:pt>
                <c:pt idx="5">
                  <c:v>2.1503999999999999</c:v>
                </c:pt>
              </c:numCache>
            </c:numRef>
          </c:yVal>
        </c:ser>
        <c:axId val="213501440"/>
        <c:axId val="213502976"/>
      </c:scatterChart>
      <c:valAx>
        <c:axId val="213501440"/>
        <c:scaling>
          <c:orientation val="minMax"/>
        </c:scaling>
        <c:axPos val="b"/>
        <c:numFmt formatCode="General" sourceLinked="1"/>
        <c:tickLblPos val="nextTo"/>
        <c:crossAx val="213502976"/>
        <c:crosses val="autoZero"/>
        <c:crossBetween val="midCat"/>
      </c:valAx>
      <c:valAx>
        <c:axId val="213502976"/>
        <c:scaling>
          <c:orientation val="minMax"/>
        </c:scaling>
        <c:axPos val="l"/>
        <c:numFmt formatCode="General" sourceLinked="1"/>
        <c:tickLblPos val="nextTo"/>
        <c:crossAx val="213501440"/>
        <c:crosses val="autoZero"/>
        <c:crossBetween val="midCat"/>
      </c:valAx>
    </c:plotArea>
    <c:plotVisOnly val="1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numFmt formatCode="General" sourceLinked="0"/>
            </c:trendlineLbl>
          </c:trendline>
          <c:xVal>
            <c:numRef>
              <c:f>[1]Sheet1!$K$515:$P$515</c:f>
              <c:numCache>
                <c:formatCode>General</c:formatCode>
                <c:ptCount val="6"/>
                <c:pt idx="0">
                  <c:v>0</c:v>
                </c:pt>
                <c:pt idx="1">
                  <c:v>5</c:v>
                </c:pt>
                <c:pt idx="2">
                  <c:v>10</c:v>
                </c:pt>
                <c:pt idx="3">
                  <c:v>20</c:v>
                </c:pt>
                <c:pt idx="4">
                  <c:v>40</c:v>
                </c:pt>
                <c:pt idx="5">
                  <c:v>80</c:v>
                </c:pt>
              </c:numCache>
            </c:numRef>
          </c:xVal>
          <c:yVal>
            <c:numRef>
              <c:f>[1]Sheet1!$K$516:$P$516</c:f>
              <c:numCache>
                <c:formatCode>General</c:formatCode>
                <c:ptCount val="6"/>
                <c:pt idx="0">
                  <c:v>0</c:v>
                </c:pt>
                <c:pt idx="1">
                  <c:v>0.10390000000000001</c:v>
                </c:pt>
                <c:pt idx="2">
                  <c:v>0.22739999999999999</c:v>
                </c:pt>
                <c:pt idx="3">
                  <c:v>0.50409999999999999</c:v>
                </c:pt>
                <c:pt idx="4">
                  <c:v>0.9395</c:v>
                </c:pt>
                <c:pt idx="5">
                  <c:v>1.7081999999999999</c:v>
                </c:pt>
              </c:numCache>
            </c:numRef>
          </c:yVal>
        </c:ser>
        <c:axId val="213334656"/>
        <c:axId val="213336448"/>
      </c:scatterChart>
      <c:valAx>
        <c:axId val="213334656"/>
        <c:scaling>
          <c:orientation val="minMax"/>
        </c:scaling>
        <c:axPos val="b"/>
        <c:numFmt formatCode="General" sourceLinked="1"/>
        <c:tickLblPos val="nextTo"/>
        <c:crossAx val="213336448"/>
        <c:crosses val="autoZero"/>
        <c:crossBetween val="midCat"/>
      </c:valAx>
      <c:valAx>
        <c:axId val="213336448"/>
        <c:scaling>
          <c:orientation val="minMax"/>
        </c:scaling>
        <c:axPos val="l"/>
        <c:numFmt formatCode="General" sourceLinked="1"/>
        <c:tickLblPos val="nextTo"/>
        <c:crossAx val="213334656"/>
        <c:crosses val="autoZero"/>
        <c:crossBetween val="midCat"/>
      </c:valAx>
    </c:plotArea>
    <c:plotVisOnly val="1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numFmt formatCode="General" sourceLinked="0"/>
            </c:trendlineLbl>
          </c:trendline>
          <c:xVal>
            <c:numRef>
              <c:f>[1]Sheet1!$A$532:$F$532</c:f>
              <c:numCache>
                <c:formatCode>General</c:formatCode>
                <c:ptCount val="6"/>
                <c:pt idx="0">
                  <c:v>0</c:v>
                </c:pt>
                <c:pt idx="1">
                  <c:v>5</c:v>
                </c:pt>
                <c:pt idx="2">
                  <c:v>10</c:v>
                </c:pt>
                <c:pt idx="3">
                  <c:v>20</c:v>
                </c:pt>
                <c:pt idx="4">
                  <c:v>40</c:v>
                </c:pt>
                <c:pt idx="5">
                  <c:v>80</c:v>
                </c:pt>
              </c:numCache>
            </c:numRef>
          </c:xVal>
          <c:yVal>
            <c:numRef>
              <c:f>[1]Sheet1!$A$533:$F$533</c:f>
              <c:numCache>
                <c:formatCode>General</c:formatCode>
                <c:ptCount val="6"/>
                <c:pt idx="0">
                  <c:v>0</c:v>
                </c:pt>
                <c:pt idx="1">
                  <c:v>0.1124</c:v>
                </c:pt>
                <c:pt idx="2">
                  <c:v>0.23499999999999999</c:v>
                </c:pt>
                <c:pt idx="3">
                  <c:v>0.64890000000000003</c:v>
                </c:pt>
                <c:pt idx="4">
                  <c:v>1.0229999999999999</c:v>
                </c:pt>
                <c:pt idx="5">
                  <c:v>1.8931</c:v>
                </c:pt>
              </c:numCache>
            </c:numRef>
          </c:yVal>
        </c:ser>
        <c:axId val="213364736"/>
        <c:axId val="213366272"/>
      </c:scatterChart>
      <c:valAx>
        <c:axId val="213364736"/>
        <c:scaling>
          <c:orientation val="minMax"/>
        </c:scaling>
        <c:axPos val="b"/>
        <c:numFmt formatCode="General" sourceLinked="1"/>
        <c:tickLblPos val="nextTo"/>
        <c:crossAx val="213366272"/>
        <c:crosses val="autoZero"/>
        <c:crossBetween val="midCat"/>
      </c:valAx>
      <c:valAx>
        <c:axId val="213366272"/>
        <c:scaling>
          <c:orientation val="minMax"/>
        </c:scaling>
        <c:axPos val="l"/>
        <c:numFmt formatCode="General" sourceLinked="1"/>
        <c:tickLblPos val="nextTo"/>
        <c:crossAx val="213364736"/>
        <c:crosses val="autoZero"/>
        <c:crossBetween val="midCat"/>
      </c:valAx>
      <c:spPr>
        <a:noFill/>
        <a:ln w="25400">
          <a:noFill/>
        </a:ln>
      </c:spPr>
    </c:plotArea>
    <c:plotVisOnly val="1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numFmt formatCode="General" sourceLinked="0"/>
            </c:trendlineLbl>
          </c:trendline>
          <c:xVal>
            <c:numRef>
              <c:f>[1]Sheet1!$A$578:$F$578</c:f>
              <c:numCache>
                <c:formatCode>General</c:formatCode>
                <c:ptCount val="6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12</c:v>
                </c:pt>
                <c:pt idx="4">
                  <c:v>24</c:v>
                </c:pt>
                <c:pt idx="5">
                  <c:v>48</c:v>
                </c:pt>
              </c:numCache>
            </c:numRef>
          </c:xVal>
          <c:yVal>
            <c:numRef>
              <c:f>[1]Sheet1!$A$579:$F$579</c:f>
              <c:numCache>
                <c:formatCode>General</c:formatCode>
                <c:ptCount val="6"/>
                <c:pt idx="0">
                  <c:v>0</c:v>
                </c:pt>
                <c:pt idx="1">
                  <c:v>0.20649999999999999</c:v>
                </c:pt>
                <c:pt idx="2">
                  <c:v>0.3861</c:v>
                </c:pt>
                <c:pt idx="3">
                  <c:v>0.75060000000000004</c:v>
                </c:pt>
                <c:pt idx="4">
                  <c:v>1.1687000000000001</c:v>
                </c:pt>
                <c:pt idx="5">
                  <c:v>1.9418</c:v>
                </c:pt>
              </c:numCache>
            </c:numRef>
          </c:yVal>
        </c:ser>
        <c:axId val="213542016"/>
        <c:axId val="213543552"/>
      </c:scatterChart>
      <c:valAx>
        <c:axId val="213542016"/>
        <c:scaling>
          <c:orientation val="minMax"/>
        </c:scaling>
        <c:axPos val="b"/>
        <c:numFmt formatCode="General" sourceLinked="1"/>
        <c:tickLblPos val="nextTo"/>
        <c:crossAx val="213543552"/>
        <c:crosses val="autoZero"/>
        <c:crossBetween val="midCat"/>
      </c:valAx>
      <c:valAx>
        <c:axId val="213543552"/>
        <c:scaling>
          <c:orientation val="minMax"/>
        </c:scaling>
        <c:axPos val="l"/>
        <c:numFmt formatCode="General" sourceLinked="1"/>
        <c:tickLblPos val="nextTo"/>
        <c:crossAx val="213542016"/>
        <c:crosses val="autoZero"/>
        <c:crossBetween val="midCat"/>
      </c:valAx>
    </c:plotArea>
    <c:plotVisOnly val="1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layout>
                <c:manualLayout>
                  <c:x val="-4.7900725573076681E-2"/>
                  <c:y val="-5.5612584935242418E-2"/>
                </c:manualLayout>
              </c:layout>
              <c:numFmt formatCode="General" sourceLinked="0"/>
            </c:trendlineLbl>
          </c:trendline>
          <c:xVal>
            <c:numRef>
              <c:f>[1]Sheet1!$A$596:$F$596</c:f>
              <c:numCache>
                <c:formatCode>General</c:formatCode>
                <c:ptCount val="6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12</c:v>
                </c:pt>
                <c:pt idx="4">
                  <c:v>24</c:v>
                </c:pt>
                <c:pt idx="5">
                  <c:v>48</c:v>
                </c:pt>
              </c:numCache>
            </c:numRef>
          </c:xVal>
          <c:yVal>
            <c:numRef>
              <c:f>[1]Sheet1!$A$597:$F$597</c:f>
              <c:numCache>
                <c:formatCode>General</c:formatCode>
                <c:ptCount val="6"/>
                <c:pt idx="0">
                  <c:v>0</c:v>
                </c:pt>
                <c:pt idx="1">
                  <c:v>4.4699999999999997E-2</c:v>
                </c:pt>
                <c:pt idx="2">
                  <c:v>0.1096</c:v>
                </c:pt>
                <c:pt idx="3">
                  <c:v>0.16800000000000001</c:v>
                </c:pt>
                <c:pt idx="4">
                  <c:v>0.4299</c:v>
                </c:pt>
                <c:pt idx="5">
                  <c:v>0.83530000000000004</c:v>
                </c:pt>
              </c:numCache>
            </c:numRef>
          </c:yVal>
        </c:ser>
        <c:axId val="213584128"/>
        <c:axId val="213598208"/>
      </c:scatterChart>
      <c:valAx>
        <c:axId val="213584128"/>
        <c:scaling>
          <c:orientation val="minMax"/>
        </c:scaling>
        <c:axPos val="b"/>
        <c:numFmt formatCode="General" sourceLinked="1"/>
        <c:tickLblPos val="nextTo"/>
        <c:crossAx val="213598208"/>
        <c:crosses val="autoZero"/>
        <c:crossBetween val="midCat"/>
      </c:valAx>
      <c:valAx>
        <c:axId val="213598208"/>
        <c:scaling>
          <c:orientation val="minMax"/>
        </c:scaling>
        <c:axPos val="l"/>
        <c:numFmt formatCode="General" sourceLinked="1"/>
        <c:tickLblPos val="nextTo"/>
        <c:crossAx val="213584128"/>
        <c:crosses val="autoZero"/>
        <c:crossBetween val="midCat"/>
      </c:valAx>
      <c:spPr>
        <a:noFill/>
        <a:ln w="25400">
          <a:noFill/>
        </a:ln>
      </c:spPr>
    </c:plotArea>
    <c:plotVisOnly val="1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numFmt formatCode="General" sourceLinked="0"/>
            </c:trendlineLbl>
          </c:trendline>
          <c:xVal>
            <c:numRef>
              <c:f>[1]Sheet1!$K$577:$P$577</c:f>
              <c:numCache>
                <c:formatCode>General</c:formatCode>
                <c:ptCount val="6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12</c:v>
                </c:pt>
                <c:pt idx="4">
                  <c:v>24</c:v>
                </c:pt>
                <c:pt idx="5">
                  <c:v>48</c:v>
                </c:pt>
              </c:numCache>
            </c:numRef>
          </c:xVal>
          <c:yVal>
            <c:numRef>
              <c:f>[1]Sheet1!$K$578:$P$578</c:f>
              <c:numCache>
                <c:formatCode>General</c:formatCode>
                <c:ptCount val="6"/>
                <c:pt idx="0">
                  <c:v>0</c:v>
                </c:pt>
                <c:pt idx="1">
                  <c:v>0.13150000000000001</c:v>
                </c:pt>
                <c:pt idx="2">
                  <c:v>0.2964</c:v>
                </c:pt>
                <c:pt idx="3">
                  <c:v>0.58279999999999998</c:v>
                </c:pt>
                <c:pt idx="4">
                  <c:v>0.93120000000000003</c:v>
                </c:pt>
                <c:pt idx="5">
                  <c:v>1.7287999999999999</c:v>
                </c:pt>
              </c:numCache>
            </c:numRef>
          </c:yVal>
        </c:ser>
        <c:axId val="213609856"/>
        <c:axId val="213623936"/>
      </c:scatterChart>
      <c:valAx>
        <c:axId val="213609856"/>
        <c:scaling>
          <c:orientation val="minMax"/>
        </c:scaling>
        <c:axPos val="b"/>
        <c:numFmt formatCode="General" sourceLinked="1"/>
        <c:tickLblPos val="nextTo"/>
        <c:crossAx val="213623936"/>
        <c:crosses val="autoZero"/>
        <c:crossBetween val="midCat"/>
      </c:valAx>
      <c:valAx>
        <c:axId val="213623936"/>
        <c:scaling>
          <c:orientation val="minMax"/>
        </c:scaling>
        <c:axPos val="l"/>
        <c:numFmt formatCode="General" sourceLinked="1"/>
        <c:tickLblPos val="nextTo"/>
        <c:crossAx val="213609856"/>
        <c:crosses val="autoZero"/>
        <c:crossBetween val="midCat"/>
      </c:valAx>
    </c:plotArea>
    <c:plotVisOnly val="1"/>
  </c:chart>
  <c:printSettings>
    <c:headerFooter/>
    <c:pageMargins b="0.75000000000000089" l="0.70000000000000062" r="0.70000000000000062" t="0.75000000000000089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layout/>
              <c:numFmt formatCode="General" sourceLinked="0"/>
            </c:trendlineLbl>
          </c:trendline>
          <c:xVal>
            <c:numRef>
              <c:f>[1]Sheet1!$A$631:$F$631</c:f>
              <c:numCache>
                <c:formatCode>General</c:formatCode>
                <c:ptCount val="6"/>
                <c:pt idx="0">
                  <c:v>0</c:v>
                </c:pt>
                <c:pt idx="1">
                  <c:v>7.5</c:v>
                </c:pt>
                <c:pt idx="2">
                  <c:v>15</c:v>
                </c:pt>
                <c:pt idx="3">
                  <c:v>30</c:v>
                </c:pt>
                <c:pt idx="4">
                  <c:v>60</c:v>
                </c:pt>
                <c:pt idx="5">
                  <c:v>120</c:v>
                </c:pt>
              </c:numCache>
            </c:numRef>
          </c:xVal>
          <c:yVal>
            <c:numRef>
              <c:f>[1]Sheet1!$A$632:$F$632</c:f>
              <c:numCache>
                <c:formatCode>General</c:formatCode>
                <c:ptCount val="6"/>
                <c:pt idx="0">
                  <c:v>0</c:v>
                </c:pt>
                <c:pt idx="1">
                  <c:v>0.17580000000000001</c:v>
                </c:pt>
                <c:pt idx="2">
                  <c:v>0.3417</c:v>
                </c:pt>
                <c:pt idx="3">
                  <c:v>0.68440000000000001</c:v>
                </c:pt>
                <c:pt idx="4">
                  <c:v>1.1393</c:v>
                </c:pt>
                <c:pt idx="5">
                  <c:v>2.0486</c:v>
                </c:pt>
              </c:numCache>
            </c:numRef>
          </c:yVal>
        </c:ser>
        <c:axId val="213771392"/>
        <c:axId val="213772928"/>
      </c:scatterChart>
      <c:valAx>
        <c:axId val="213771392"/>
        <c:scaling>
          <c:orientation val="minMax"/>
        </c:scaling>
        <c:axPos val="b"/>
        <c:numFmt formatCode="General" sourceLinked="1"/>
        <c:tickLblPos val="nextTo"/>
        <c:crossAx val="213772928"/>
        <c:crosses val="autoZero"/>
        <c:crossBetween val="midCat"/>
      </c:valAx>
      <c:valAx>
        <c:axId val="213772928"/>
        <c:scaling>
          <c:orientation val="minMax"/>
        </c:scaling>
        <c:axPos val="l"/>
        <c:numFmt formatCode="General" sourceLinked="1"/>
        <c:tickLblPos val="nextTo"/>
        <c:crossAx val="213771392"/>
        <c:crosses val="autoZero"/>
        <c:crossBetween val="midCat"/>
      </c:valAx>
    </c:plotArea>
    <c:plotVisOnly val="1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layout/>
              <c:numFmt formatCode="General" sourceLinked="0"/>
            </c:trendlineLbl>
          </c:trendline>
          <c:xVal>
            <c:numRef>
              <c:f>[1]Sheet1!$L$630:$Q$630</c:f>
              <c:numCache>
                <c:formatCode>General</c:formatCode>
                <c:ptCount val="6"/>
                <c:pt idx="0">
                  <c:v>0</c:v>
                </c:pt>
                <c:pt idx="1">
                  <c:v>7.5</c:v>
                </c:pt>
                <c:pt idx="2">
                  <c:v>15</c:v>
                </c:pt>
                <c:pt idx="3">
                  <c:v>30</c:v>
                </c:pt>
                <c:pt idx="4">
                  <c:v>60</c:v>
                </c:pt>
                <c:pt idx="5">
                  <c:v>120</c:v>
                </c:pt>
              </c:numCache>
            </c:numRef>
          </c:xVal>
          <c:yVal>
            <c:numRef>
              <c:f>[1]Sheet1!$L$631:$Q$631</c:f>
              <c:numCache>
                <c:formatCode>General</c:formatCode>
                <c:ptCount val="6"/>
                <c:pt idx="0">
                  <c:v>0</c:v>
                </c:pt>
                <c:pt idx="1">
                  <c:v>0.31369999999999998</c:v>
                </c:pt>
                <c:pt idx="2">
                  <c:v>0.3957</c:v>
                </c:pt>
                <c:pt idx="3">
                  <c:v>0.75880000000000003</c:v>
                </c:pt>
                <c:pt idx="4">
                  <c:v>1.2263999999999999</c:v>
                </c:pt>
                <c:pt idx="5">
                  <c:v>1.9559</c:v>
                </c:pt>
              </c:numCache>
            </c:numRef>
          </c:yVal>
        </c:ser>
        <c:axId val="213657856"/>
        <c:axId val="213680128"/>
      </c:scatterChart>
      <c:valAx>
        <c:axId val="213657856"/>
        <c:scaling>
          <c:orientation val="minMax"/>
        </c:scaling>
        <c:axPos val="b"/>
        <c:numFmt formatCode="General" sourceLinked="1"/>
        <c:tickLblPos val="nextTo"/>
        <c:crossAx val="213680128"/>
        <c:crosses val="autoZero"/>
        <c:crossBetween val="midCat"/>
      </c:valAx>
      <c:valAx>
        <c:axId val="213680128"/>
        <c:scaling>
          <c:orientation val="minMax"/>
        </c:scaling>
        <c:axPos val="l"/>
        <c:numFmt formatCode="General" sourceLinked="1"/>
        <c:tickLblPos val="nextTo"/>
        <c:crossAx val="213657856"/>
        <c:crosses val="autoZero"/>
        <c:crossBetween val="midCat"/>
      </c:valAx>
    </c:plotArea>
    <c:plotVisOnly val="1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plotArea>
      <c:layout>
        <c:manualLayout>
          <c:layoutTarget val="inner"/>
          <c:xMode val="edge"/>
          <c:yMode val="edge"/>
          <c:x val="0.11645756589047586"/>
          <c:y val="9.9433874746000545E-2"/>
          <c:w val="0.81777597391299761"/>
          <c:h val="0.64192043970290569"/>
        </c:manualLayout>
      </c:layout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layout/>
              <c:numFmt formatCode="General" sourceLinked="0"/>
            </c:trendlineLbl>
          </c:trendline>
          <c:xVal>
            <c:numRef>
              <c:f>[1]Sheet1!$A$648:$F$648</c:f>
              <c:numCache>
                <c:formatCode>General</c:formatCode>
                <c:ptCount val="6"/>
                <c:pt idx="0">
                  <c:v>0</c:v>
                </c:pt>
                <c:pt idx="1">
                  <c:v>7.5</c:v>
                </c:pt>
                <c:pt idx="2">
                  <c:v>15</c:v>
                </c:pt>
                <c:pt idx="3">
                  <c:v>30</c:v>
                </c:pt>
                <c:pt idx="4">
                  <c:v>60</c:v>
                </c:pt>
                <c:pt idx="5">
                  <c:v>120</c:v>
                </c:pt>
              </c:numCache>
            </c:numRef>
          </c:xVal>
          <c:yVal>
            <c:numRef>
              <c:f>[1]Sheet1!$A$649:$F$649</c:f>
              <c:numCache>
                <c:formatCode>General</c:formatCode>
                <c:ptCount val="6"/>
                <c:pt idx="0">
                  <c:v>0</c:v>
                </c:pt>
                <c:pt idx="1">
                  <c:v>0.14560000000000001</c:v>
                </c:pt>
                <c:pt idx="2">
                  <c:v>0.33689999999999998</c:v>
                </c:pt>
                <c:pt idx="3">
                  <c:v>0.66649999999999998</c:v>
                </c:pt>
                <c:pt idx="4">
                  <c:v>1.3432999999999999</c:v>
                </c:pt>
                <c:pt idx="5">
                  <c:v>2.2050999999999998</c:v>
                </c:pt>
              </c:numCache>
            </c:numRef>
          </c:yVal>
        </c:ser>
        <c:axId val="213695872"/>
        <c:axId val="213705856"/>
      </c:scatterChart>
      <c:valAx>
        <c:axId val="213695872"/>
        <c:scaling>
          <c:orientation val="minMax"/>
        </c:scaling>
        <c:axPos val="b"/>
        <c:numFmt formatCode="General" sourceLinked="1"/>
        <c:tickLblPos val="nextTo"/>
        <c:crossAx val="213705856"/>
        <c:crosses val="autoZero"/>
        <c:crossBetween val="midCat"/>
      </c:valAx>
      <c:valAx>
        <c:axId val="213705856"/>
        <c:scaling>
          <c:orientation val="minMax"/>
        </c:scaling>
        <c:axPos val="l"/>
        <c:numFmt formatCode="General" sourceLinked="1"/>
        <c:tickLblPos val="nextTo"/>
        <c:crossAx val="213695872"/>
        <c:crosses val="autoZero"/>
        <c:crossBetween val="midCat"/>
      </c:valAx>
    </c:plotArea>
    <c:plotVisOnly val="1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plotArea>
      <c:layout>
        <c:manualLayout>
          <c:layoutTarget val="inner"/>
          <c:xMode val="edge"/>
          <c:yMode val="edge"/>
          <c:x val="0.1585825126091214"/>
          <c:y val="8.2260636960609826E-2"/>
          <c:w val="0.79515842651330093"/>
          <c:h val="0.77735179654267406"/>
        </c:manualLayout>
      </c:layout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numFmt formatCode="General" sourceLinked="0"/>
            </c:trendlineLbl>
          </c:trendline>
          <c:xVal>
            <c:numRef>
              <c:f>[1]Sheet1!$A$688:$F$688</c:f>
              <c:numCache>
                <c:formatCode>General</c:formatCode>
                <c:ptCount val="6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12</c:v>
                </c:pt>
                <c:pt idx="4">
                  <c:v>24</c:v>
                </c:pt>
                <c:pt idx="5">
                  <c:v>48</c:v>
                </c:pt>
              </c:numCache>
            </c:numRef>
          </c:xVal>
          <c:yVal>
            <c:numRef>
              <c:f>[1]Sheet1!$A$689:$F$689</c:f>
              <c:numCache>
                <c:formatCode>General</c:formatCode>
                <c:ptCount val="6"/>
                <c:pt idx="0">
                  <c:v>0</c:v>
                </c:pt>
                <c:pt idx="1">
                  <c:v>9.9099999999999994E-2</c:v>
                </c:pt>
                <c:pt idx="2">
                  <c:v>0.17730000000000001</c:v>
                </c:pt>
                <c:pt idx="3">
                  <c:v>0.3528</c:v>
                </c:pt>
                <c:pt idx="4">
                  <c:v>0.66979999999999995</c:v>
                </c:pt>
                <c:pt idx="5">
                  <c:v>1.0495000000000001</c:v>
                </c:pt>
              </c:numCache>
            </c:numRef>
          </c:yVal>
        </c:ser>
        <c:axId val="213902464"/>
        <c:axId val="213904000"/>
      </c:scatterChart>
      <c:valAx>
        <c:axId val="213902464"/>
        <c:scaling>
          <c:orientation val="minMax"/>
        </c:scaling>
        <c:axPos val="b"/>
        <c:numFmt formatCode="General" sourceLinked="1"/>
        <c:tickLblPos val="nextTo"/>
        <c:crossAx val="213904000"/>
        <c:crosses val="autoZero"/>
        <c:crossBetween val="midCat"/>
      </c:valAx>
      <c:valAx>
        <c:axId val="213904000"/>
        <c:scaling>
          <c:orientation val="minMax"/>
        </c:scaling>
        <c:axPos val="l"/>
        <c:numFmt formatCode="General" sourceLinked="1"/>
        <c:tickLblPos val="nextTo"/>
        <c:crossAx val="213902464"/>
        <c:crosses val="autoZero"/>
        <c:crossBetween val="midCat"/>
      </c:valAx>
    </c:plotArea>
    <c:plotVisOnly val="1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plotArea>
      <c:layout>
        <c:manualLayout>
          <c:layoutTarget val="inner"/>
          <c:xMode val="edge"/>
          <c:yMode val="edge"/>
          <c:x val="0.18620196661093591"/>
          <c:y val="8.5401932432682445E-2"/>
          <c:w val="0.76460966514632411"/>
          <c:h val="0.768849717174376"/>
        </c:manualLayout>
      </c:layout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numFmt formatCode="General" sourceLinked="0"/>
            </c:trendlineLbl>
          </c:trendline>
          <c:xVal>
            <c:numRef>
              <c:f>[1]Sheet1!$K$688:$P$688</c:f>
              <c:numCache>
                <c:formatCode>General</c:formatCode>
                <c:ptCount val="6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12</c:v>
                </c:pt>
                <c:pt idx="4">
                  <c:v>24</c:v>
                </c:pt>
                <c:pt idx="5">
                  <c:v>48</c:v>
                </c:pt>
              </c:numCache>
            </c:numRef>
          </c:xVal>
          <c:yVal>
            <c:numRef>
              <c:f>[1]Sheet1!$K$689:$P$689</c:f>
              <c:numCache>
                <c:formatCode>General</c:formatCode>
                <c:ptCount val="6"/>
                <c:pt idx="0">
                  <c:v>0</c:v>
                </c:pt>
                <c:pt idx="1">
                  <c:v>8.6999999999999994E-2</c:v>
                </c:pt>
                <c:pt idx="2">
                  <c:v>0.20069999999999999</c:v>
                </c:pt>
                <c:pt idx="3">
                  <c:v>0.36959999999999998</c:v>
                </c:pt>
                <c:pt idx="4">
                  <c:v>0.70399999999999996</c:v>
                </c:pt>
                <c:pt idx="5">
                  <c:v>1.2539</c:v>
                </c:pt>
              </c:numCache>
            </c:numRef>
          </c:yVal>
        </c:ser>
        <c:axId val="213780736"/>
        <c:axId val="213786624"/>
      </c:scatterChart>
      <c:valAx>
        <c:axId val="213780736"/>
        <c:scaling>
          <c:orientation val="minMax"/>
        </c:scaling>
        <c:axPos val="b"/>
        <c:numFmt formatCode="General" sourceLinked="1"/>
        <c:tickLblPos val="nextTo"/>
        <c:crossAx val="213786624"/>
        <c:crosses val="autoZero"/>
        <c:crossBetween val="midCat"/>
      </c:valAx>
      <c:valAx>
        <c:axId val="213786624"/>
        <c:scaling>
          <c:orientation val="minMax"/>
        </c:scaling>
        <c:axPos val="l"/>
        <c:numFmt formatCode="General" sourceLinked="1"/>
        <c:tickLblPos val="nextTo"/>
        <c:crossAx val="213780736"/>
        <c:crosses val="autoZero"/>
        <c:crossBetween val="midCat"/>
      </c:valAx>
    </c:plotArea>
    <c:plotVisOnly val="1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numFmt formatCode="General" sourceLinked="0"/>
            </c:trendlineLbl>
          </c:trendline>
          <c:xVal>
            <c:numRef>
              <c:f>[1]Sheet1!$A$705:$F$705</c:f>
              <c:numCache>
                <c:formatCode>General</c:formatCode>
                <c:ptCount val="6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12</c:v>
                </c:pt>
                <c:pt idx="4">
                  <c:v>24</c:v>
                </c:pt>
                <c:pt idx="5">
                  <c:v>48</c:v>
                </c:pt>
              </c:numCache>
            </c:numRef>
          </c:xVal>
          <c:yVal>
            <c:numRef>
              <c:f>[1]Sheet1!$A$706:$F$706</c:f>
              <c:numCache>
                <c:formatCode>General</c:formatCode>
                <c:ptCount val="6"/>
                <c:pt idx="0">
                  <c:v>0</c:v>
                </c:pt>
                <c:pt idx="1">
                  <c:v>0.13020000000000001</c:v>
                </c:pt>
                <c:pt idx="2">
                  <c:v>0.26989999999999997</c:v>
                </c:pt>
                <c:pt idx="3">
                  <c:v>0.52700000000000002</c:v>
                </c:pt>
                <c:pt idx="4">
                  <c:v>1.0786</c:v>
                </c:pt>
                <c:pt idx="5">
                  <c:v>1.7059</c:v>
                </c:pt>
              </c:numCache>
            </c:numRef>
          </c:yVal>
        </c:ser>
        <c:axId val="213818752"/>
        <c:axId val="213828736"/>
      </c:scatterChart>
      <c:valAx>
        <c:axId val="213818752"/>
        <c:scaling>
          <c:orientation val="minMax"/>
        </c:scaling>
        <c:axPos val="b"/>
        <c:numFmt formatCode="General" sourceLinked="1"/>
        <c:tickLblPos val="nextTo"/>
        <c:crossAx val="213828736"/>
        <c:crosses val="autoZero"/>
        <c:crossBetween val="midCat"/>
      </c:valAx>
      <c:valAx>
        <c:axId val="213828736"/>
        <c:scaling>
          <c:orientation val="minMax"/>
        </c:scaling>
        <c:axPos val="l"/>
        <c:numFmt formatCode="General" sourceLinked="1"/>
        <c:tickLblPos val="nextTo"/>
        <c:crossAx val="213818752"/>
        <c:crosses val="autoZero"/>
        <c:crossBetween val="midCat"/>
      </c:valAx>
    </c:plotArea>
    <c:plotVisOnly val="1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numFmt formatCode="General" sourceLinked="0"/>
            </c:trendlineLbl>
          </c:trendline>
          <c:xVal>
            <c:numRef>
              <c:f>[1]Sheet1!$K$763:$P$763</c:f>
              <c:numCache>
                <c:formatCode>General</c:formatCode>
                <c:ptCount val="6"/>
                <c:pt idx="0">
                  <c:v>0</c:v>
                </c:pt>
                <c:pt idx="1">
                  <c:v>12.5</c:v>
                </c:pt>
                <c:pt idx="2">
                  <c:v>25</c:v>
                </c:pt>
                <c:pt idx="3">
                  <c:v>50</c:v>
                </c:pt>
                <c:pt idx="4">
                  <c:v>100</c:v>
                </c:pt>
                <c:pt idx="5">
                  <c:v>200</c:v>
                </c:pt>
              </c:numCache>
            </c:numRef>
          </c:xVal>
          <c:yVal>
            <c:numRef>
              <c:f>[1]Sheet1!$K$764:$P$764</c:f>
              <c:numCache>
                <c:formatCode>General</c:formatCode>
                <c:ptCount val="6"/>
                <c:pt idx="0">
                  <c:v>0</c:v>
                </c:pt>
                <c:pt idx="1">
                  <c:v>4.1799999999999997E-2</c:v>
                </c:pt>
                <c:pt idx="2">
                  <c:v>8.8599999999999998E-2</c:v>
                </c:pt>
                <c:pt idx="3">
                  <c:v>0.1883</c:v>
                </c:pt>
                <c:pt idx="4">
                  <c:v>0.34410000000000002</c:v>
                </c:pt>
                <c:pt idx="5">
                  <c:v>0.66949999999999998</c:v>
                </c:pt>
              </c:numCache>
            </c:numRef>
          </c:yVal>
        </c:ser>
        <c:axId val="213910656"/>
        <c:axId val="213912192"/>
      </c:scatterChart>
      <c:valAx>
        <c:axId val="213910656"/>
        <c:scaling>
          <c:orientation val="minMax"/>
        </c:scaling>
        <c:axPos val="b"/>
        <c:numFmt formatCode="General" sourceLinked="1"/>
        <c:tickLblPos val="nextTo"/>
        <c:crossAx val="213912192"/>
        <c:crosses val="autoZero"/>
        <c:crossBetween val="midCat"/>
      </c:valAx>
      <c:valAx>
        <c:axId val="213912192"/>
        <c:scaling>
          <c:orientation val="minMax"/>
        </c:scaling>
        <c:axPos val="l"/>
        <c:numFmt formatCode="General" sourceLinked="1"/>
        <c:tickLblPos val="nextTo"/>
        <c:crossAx val="213910656"/>
        <c:crosses val="autoZero"/>
        <c:crossBetween val="midCat"/>
      </c:valAx>
    </c:plotArea>
    <c:plotVisOnly val="1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numFmt formatCode="General" sourceLinked="0"/>
            </c:trendlineLbl>
          </c:trendline>
          <c:xVal>
            <c:numRef>
              <c:f>[1]Sheet1!$K$763:$P$763</c:f>
              <c:numCache>
                <c:formatCode>General</c:formatCode>
                <c:ptCount val="6"/>
                <c:pt idx="0">
                  <c:v>0</c:v>
                </c:pt>
                <c:pt idx="1">
                  <c:v>12.5</c:v>
                </c:pt>
                <c:pt idx="2">
                  <c:v>25</c:v>
                </c:pt>
                <c:pt idx="3">
                  <c:v>50</c:v>
                </c:pt>
                <c:pt idx="4">
                  <c:v>100</c:v>
                </c:pt>
                <c:pt idx="5">
                  <c:v>200</c:v>
                </c:pt>
              </c:numCache>
            </c:numRef>
          </c:xVal>
          <c:yVal>
            <c:numRef>
              <c:f>[1]Sheet1!$K$764:$P$764</c:f>
              <c:numCache>
                <c:formatCode>General</c:formatCode>
                <c:ptCount val="6"/>
                <c:pt idx="0">
                  <c:v>0</c:v>
                </c:pt>
                <c:pt idx="1">
                  <c:v>4.1799999999999997E-2</c:v>
                </c:pt>
                <c:pt idx="2">
                  <c:v>8.8599999999999998E-2</c:v>
                </c:pt>
                <c:pt idx="3">
                  <c:v>0.1883</c:v>
                </c:pt>
                <c:pt idx="4">
                  <c:v>0.34410000000000002</c:v>
                </c:pt>
                <c:pt idx="5">
                  <c:v>0.66949999999999998</c:v>
                </c:pt>
              </c:numCache>
            </c:numRef>
          </c:yVal>
        </c:ser>
        <c:axId val="213936384"/>
        <c:axId val="213938176"/>
      </c:scatterChart>
      <c:valAx>
        <c:axId val="213936384"/>
        <c:scaling>
          <c:orientation val="minMax"/>
        </c:scaling>
        <c:axPos val="b"/>
        <c:numFmt formatCode="General" sourceLinked="1"/>
        <c:tickLblPos val="nextTo"/>
        <c:crossAx val="213938176"/>
        <c:crosses val="autoZero"/>
        <c:crossBetween val="midCat"/>
      </c:valAx>
      <c:valAx>
        <c:axId val="213938176"/>
        <c:scaling>
          <c:orientation val="minMax"/>
        </c:scaling>
        <c:axPos val="l"/>
        <c:numFmt formatCode="General" sourceLinked="1"/>
        <c:tickLblPos val="nextTo"/>
        <c:crossAx val="213936384"/>
        <c:crosses val="autoZero"/>
        <c:crossBetween val="midCat"/>
      </c:valAx>
    </c:plotArea>
    <c:plotVisOnly val="1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numFmt formatCode="General" sourceLinked="0"/>
            </c:trendlineLbl>
          </c:trendline>
          <c:xVal>
            <c:numRef>
              <c:f>[1]Sheet1!$A$780:$F$780</c:f>
              <c:numCache>
                <c:formatCode>General</c:formatCode>
                <c:ptCount val="6"/>
                <c:pt idx="0">
                  <c:v>0</c:v>
                </c:pt>
                <c:pt idx="1">
                  <c:v>12.5</c:v>
                </c:pt>
                <c:pt idx="2">
                  <c:v>25</c:v>
                </c:pt>
                <c:pt idx="3">
                  <c:v>50</c:v>
                </c:pt>
                <c:pt idx="4">
                  <c:v>100</c:v>
                </c:pt>
                <c:pt idx="5">
                  <c:v>200</c:v>
                </c:pt>
              </c:numCache>
            </c:numRef>
          </c:xVal>
          <c:yVal>
            <c:numRef>
              <c:f>[1]Sheet1!$A$781:$F$781</c:f>
              <c:numCache>
                <c:formatCode>General</c:formatCode>
                <c:ptCount val="6"/>
                <c:pt idx="0">
                  <c:v>0</c:v>
                </c:pt>
                <c:pt idx="1">
                  <c:v>0.1045</c:v>
                </c:pt>
                <c:pt idx="2">
                  <c:v>0.18010000000000001</c:v>
                </c:pt>
                <c:pt idx="3">
                  <c:v>0.39679999999999999</c:v>
                </c:pt>
                <c:pt idx="4">
                  <c:v>0.73850000000000005</c:v>
                </c:pt>
                <c:pt idx="5">
                  <c:v>1.4248000000000001</c:v>
                </c:pt>
              </c:numCache>
            </c:numRef>
          </c:yVal>
        </c:ser>
        <c:axId val="213945728"/>
        <c:axId val="213963904"/>
      </c:scatterChart>
      <c:valAx>
        <c:axId val="213945728"/>
        <c:scaling>
          <c:orientation val="minMax"/>
        </c:scaling>
        <c:axPos val="b"/>
        <c:numFmt formatCode="General" sourceLinked="1"/>
        <c:tickLblPos val="nextTo"/>
        <c:crossAx val="213963904"/>
        <c:crosses val="autoZero"/>
        <c:crossBetween val="midCat"/>
      </c:valAx>
      <c:valAx>
        <c:axId val="213963904"/>
        <c:scaling>
          <c:orientation val="minMax"/>
        </c:scaling>
        <c:axPos val="l"/>
        <c:numFmt formatCode="General" sourceLinked="1"/>
        <c:tickLblPos val="nextTo"/>
        <c:crossAx val="213945728"/>
        <c:crosses val="autoZero"/>
        <c:crossBetween val="midCat"/>
      </c:valAx>
    </c:plotArea>
    <c:plotVisOnly val="1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layout/>
              <c:numFmt formatCode="General" sourceLinked="0"/>
            </c:trendlineLbl>
          </c:trendline>
          <c:xVal>
            <c:numRef>
              <c:f>[1]Sheet1!$A$822:$F$822</c:f>
              <c:numCache>
                <c:formatCode>General</c:formatCode>
                <c:ptCount val="6"/>
                <c:pt idx="0">
                  <c:v>0</c:v>
                </c:pt>
                <c:pt idx="1">
                  <c:v>10</c:v>
                </c:pt>
                <c:pt idx="2">
                  <c:v>20</c:v>
                </c:pt>
                <c:pt idx="3">
                  <c:v>40</c:v>
                </c:pt>
                <c:pt idx="4">
                  <c:v>80</c:v>
                </c:pt>
                <c:pt idx="5">
                  <c:v>160</c:v>
                </c:pt>
              </c:numCache>
            </c:numRef>
          </c:xVal>
          <c:yVal>
            <c:numRef>
              <c:f>[1]Sheet1!$A$823:$F$823</c:f>
              <c:numCache>
                <c:formatCode>General</c:formatCode>
                <c:ptCount val="6"/>
                <c:pt idx="0">
                  <c:v>0</c:v>
                </c:pt>
                <c:pt idx="1">
                  <c:v>0.14829999999999999</c:v>
                </c:pt>
                <c:pt idx="2">
                  <c:v>0.36270000000000002</c:v>
                </c:pt>
                <c:pt idx="3">
                  <c:v>0.79430000000000001</c:v>
                </c:pt>
                <c:pt idx="4">
                  <c:v>1.2725</c:v>
                </c:pt>
                <c:pt idx="5">
                  <c:v>2.1048</c:v>
                </c:pt>
              </c:numCache>
            </c:numRef>
          </c:yVal>
        </c:ser>
        <c:axId val="214111360"/>
        <c:axId val="214112896"/>
      </c:scatterChart>
      <c:valAx>
        <c:axId val="214111360"/>
        <c:scaling>
          <c:orientation val="minMax"/>
        </c:scaling>
        <c:axPos val="b"/>
        <c:numFmt formatCode="General" sourceLinked="1"/>
        <c:tickLblPos val="nextTo"/>
        <c:crossAx val="214112896"/>
        <c:crosses val="autoZero"/>
        <c:crossBetween val="midCat"/>
      </c:valAx>
      <c:valAx>
        <c:axId val="214112896"/>
        <c:scaling>
          <c:orientation val="minMax"/>
        </c:scaling>
        <c:axPos val="l"/>
        <c:numFmt formatCode="General" sourceLinked="1"/>
        <c:tickLblPos val="nextTo"/>
        <c:crossAx val="214111360"/>
        <c:crosses val="autoZero"/>
        <c:crossBetween val="midCat"/>
      </c:valAx>
    </c:plotArea>
    <c:plotVisOnly val="1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layout/>
              <c:numFmt formatCode="General" sourceLinked="0"/>
            </c:trendlineLbl>
          </c:trendline>
          <c:xVal>
            <c:numRef>
              <c:f>[1]Sheet1!$J$822:$O$822</c:f>
              <c:numCache>
                <c:formatCode>General</c:formatCode>
                <c:ptCount val="6"/>
                <c:pt idx="0">
                  <c:v>0</c:v>
                </c:pt>
                <c:pt idx="1">
                  <c:v>10</c:v>
                </c:pt>
                <c:pt idx="2">
                  <c:v>20</c:v>
                </c:pt>
                <c:pt idx="3">
                  <c:v>40</c:v>
                </c:pt>
                <c:pt idx="4">
                  <c:v>80</c:v>
                </c:pt>
                <c:pt idx="5">
                  <c:v>160</c:v>
                </c:pt>
              </c:numCache>
            </c:numRef>
          </c:xVal>
          <c:yVal>
            <c:numRef>
              <c:f>[1]Sheet1!$J$823:$O$823</c:f>
              <c:numCache>
                <c:formatCode>General</c:formatCode>
                <c:ptCount val="6"/>
                <c:pt idx="0">
                  <c:v>0</c:v>
                </c:pt>
                <c:pt idx="1">
                  <c:v>0.2346</c:v>
                </c:pt>
                <c:pt idx="2">
                  <c:v>0.4446</c:v>
                </c:pt>
                <c:pt idx="3">
                  <c:v>0.77400000000000002</c:v>
                </c:pt>
                <c:pt idx="4">
                  <c:v>1.5714999999999999</c:v>
                </c:pt>
                <c:pt idx="5">
                  <c:v>2.3086000000000002</c:v>
                </c:pt>
              </c:numCache>
            </c:numRef>
          </c:yVal>
        </c:ser>
        <c:axId val="214137088"/>
        <c:axId val="214147072"/>
      </c:scatterChart>
      <c:valAx>
        <c:axId val="214137088"/>
        <c:scaling>
          <c:orientation val="minMax"/>
        </c:scaling>
        <c:axPos val="b"/>
        <c:numFmt formatCode="General" sourceLinked="1"/>
        <c:tickLblPos val="nextTo"/>
        <c:crossAx val="214147072"/>
        <c:crosses val="autoZero"/>
        <c:crossBetween val="midCat"/>
      </c:valAx>
      <c:valAx>
        <c:axId val="214147072"/>
        <c:scaling>
          <c:orientation val="minMax"/>
        </c:scaling>
        <c:axPos val="l"/>
        <c:numFmt formatCode="General" sourceLinked="1"/>
        <c:tickLblPos val="nextTo"/>
        <c:crossAx val="214137088"/>
        <c:crosses val="autoZero"/>
        <c:crossBetween val="midCat"/>
      </c:valAx>
    </c:plotArea>
    <c:plotVisOnly val="1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plotArea>
      <c:layout>
        <c:manualLayout>
          <c:layoutTarget val="inner"/>
          <c:xMode val="edge"/>
          <c:yMode val="edge"/>
          <c:x val="9.4380068163121472E-2"/>
          <c:y val="7.9518615728589481E-2"/>
          <c:w val="0.87178281819250258"/>
          <c:h val="0.78477340332458534"/>
        </c:manualLayout>
      </c:layout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layout/>
              <c:numFmt formatCode="General" sourceLinked="0"/>
            </c:trendlineLbl>
          </c:trendline>
          <c:xVal>
            <c:numRef>
              <c:f>[1]Sheet1!$A$839:$F$839</c:f>
              <c:numCache>
                <c:formatCode>General</c:formatCode>
                <c:ptCount val="6"/>
                <c:pt idx="0">
                  <c:v>0</c:v>
                </c:pt>
                <c:pt idx="1">
                  <c:v>10</c:v>
                </c:pt>
                <c:pt idx="2">
                  <c:v>20</c:v>
                </c:pt>
                <c:pt idx="3">
                  <c:v>40</c:v>
                </c:pt>
                <c:pt idx="4">
                  <c:v>80</c:v>
                </c:pt>
                <c:pt idx="5">
                  <c:v>160</c:v>
                </c:pt>
              </c:numCache>
            </c:numRef>
          </c:xVal>
          <c:yVal>
            <c:numRef>
              <c:f>[1]Sheet1!$A$840:$F$840</c:f>
              <c:numCache>
                <c:formatCode>General</c:formatCode>
                <c:ptCount val="6"/>
                <c:pt idx="0">
                  <c:v>0</c:v>
                </c:pt>
                <c:pt idx="1">
                  <c:v>0.1045</c:v>
                </c:pt>
                <c:pt idx="2">
                  <c:v>0.18010000000000001</c:v>
                </c:pt>
                <c:pt idx="3">
                  <c:v>0.39679999999999999</c:v>
                </c:pt>
                <c:pt idx="4">
                  <c:v>0.73850000000000005</c:v>
                </c:pt>
                <c:pt idx="5">
                  <c:v>1.4248000000000001</c:v>
                </c:pt>
              </c:numCache>
            </c:numRef>
          </c:yVal>
        </c:ser>
        <c:axId val="214162816"/>
        <c:axId val="214238336"/>
      </c:scatterChart>
      <c:valAx>
        <c:axId val="214162816"/>
        <c:scaling>
          <c:orientation val="minMax"/>
        </c:scaling>
        <c:axPos val="b"/>
        <c:numFmt formatCode="General" sourceLinked="1"/>
        <c:tickLblPos val="nextTo"/>
        <c:crossAx val="214238336"/>
        <c:crosses val="autoZero"/>
        <c:crossBetween val="midCat"/>
      </c:valAx>
      <c:valAx>
        <c:axId val="214238336"/>
        <c:scaling>
          <c:orientation val="minMax"/>
        </c:scaling>
        <c:axPos val="l"/>
        <c:numFmt formatCode="General" sourceLinked="1"/>
        <c:tickLblPos val="nextTo"/>
        <c:crossAx val="214162816"/>
        <c:crosses val="autoZero"/>
        <c:crossBetween val="midCat"/>
      </c:valAx>
    </c:plotArea>
    <c:plotVisOnly val="1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layout/>
              <c:numFmt formatCode="General" sourceLinked="0"/>
            </c:trendlineLbl>
          </c:trendline>
          <c:xVal>
            <c:numRef>
              <c:f>[1]Sheet1!$A$879:$F$879</c:f>
              <c:numCache>
                <c:formatCode>General</c:formatCode>
                <c:ptCount val="6"/>
                <c:pt idx="0">
                  <c:v>0</c:v>
                </c:pt>
                <c:pt idx="1">
                  <c:v>7.5</c:v>
                </c:pt>
                <c:pt idx="2">
                  <c:v>15</c:v>
                </c:pt>
                <c:pt idx="3">
                  <c:v>30</c:v>
                </c:pt>
                <c:pt idx="4">
                  <c:v>60</c:v>
                </c:pt>
                <c:pt idx="5">
                  <c:v>120</c:v>
                </c:pt>
              </c:numCache>
            </c:numRef>
          </c:xVal>
          <c:yVal>
            <c:numRef>
              <c:f>[1]Sheet1!$A$880:$F$880</c:f>
              <c:numCache>
                <c:formatCode>General</c:formatCode>
                <c:ptCount val="6"/>
                <c:pt idx="0">
                  <c:v>0</c:v>
                </c:pt>
                <c:pt idx="1">
                  <c:v>6.13E-2</c:v>
                </c:pt>
                <c:pt idx="2">
                  <c:v>0.1754</c:v>
                </c:pt>
                <c:pt idx="3">
                  <c:v>0.39600000000000002</c:v>
                </c:pt>
                <c:pt idx="4">
                  <c:v>0.84399999999999997</c:v>
                </c:pt>
                <c:pt idx="5">
                  <c:v>1.4019999999999999</c:v>
                </c:pt>
              </c:numCache>
            </c:numRef>
          </c:yVal>
        </c:ser>
        <c:axId val="214316160"/>
        <c:axId val="214317696"/>
      </c:scatterChart>
      <c:valAx>
        <c:axId val="214316160"/>
        <c:scaling>
          <c:orientation val="minMax"/>
        </c:scaling>
        <c:axPos val="b"/>
        <c:numFmt formatCode="General" sourceLinked="1"/>
        <c:tickLblPos val="nextTo"/>
        <c:crossAx val="214317696"/>
        <c:crosses val="autoZero"/>
        <c:crossBetween val="midCat"/>
      </c:valAx>
      <c:valAx>
        <c:axId val="214317696"/>
        <c:scaling>
          <c:orientation val="minMax"/>
        </c:scaling>
        <c:axPos val="l"/>
        <c:numFmt formatCode="General" sourceLinked="1"/>
        <c:tickLblPos val="nextTo"/>
        <c:crossAx val="214316160"/>
        <c:crosses val="autoZero"/>
        <c:crossBetween val="midCat"/>
      </c:valAx>
    </c:plotArea>
    <c:plotVisOnly val="1"/>
  </c:chart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layout/>
              <c:numFmt formatCode="General" sourceLinked="0"/>
            </c:trendlineLbl>
          </c:trendline>
          <c:xVal>
            <c:numRef>
              <c:f>[1]Sheet1!$K$879:$P$879</c:f>
              <c:numCache>
                <c:formatCode>General</c:formatCode>
                <c:ptCount val="6"/>
                <c:pt idx="0">
                  <c:v>0</c:v>
                </c:pt>
                <c:pt idx="1">
                  <c:v>7.5</c:v>
                </c:pt>
                <c:pt idx="2">
                  <c:v>15</c:v>
                </c:pt>
                <c:pt idx="3">
                  <c:v>30</c:v>
                </c:pt>
                <c:pt idx="4">
                  <c:v>60</c:v>
                </c:pt>
                <c:pt idx="5">
                  <c:v>120</c:v>
                </c:pt>
              </c:numCache>
            </c:numRef>
          </c:xVal>
          <c:yVal>
            <c:numRef>
              <c:f>[1]Sheet1!$K$880:$P$880</c:f>
              <c:numCache>
                <c:formatCode>General</c:formatCode>
                <c:ptCount val="6"/>
                <c:pt idx="0">
                  <c:v>0</c:v>
                </c:pt>
                <c:pt idx="1">
                  <c:v>0.12790000000000001</c:v>
                </c:pt>
                <c:pt idx="2">
                  <c:v>0.26490000000000002</c:v>
                </c:pt>
                <c:pt idx="3">
                  <c:v>0.60619999999999996</c:v>
                </c:pt>
                <c:pt idx="4">
                  <c:v>1.0737000000000001</c:v>
                </c:pt>
                <c:pt idx="5">
                  <c:v>1.8662000000000001</c:v>
                </c:pt>
              </c:numCache>
            </c:numRef>
          </c:yVal>
        </c:ser>
        <c:axId val="214325504"/>
        <c:axId val="214343680"/>
      </c:scatterChart>
      <c:valAx>
        <c:axId val="214325504"/>
        <c:scaling>
          <c:orientation val="minMax"/>
        </c:scaling>
        <c:axPos val="b"/>
        <c:numFmt formatCode="General" sourceLinked="1"/>
        <c:tickLblPos val="nextTo"/>
        <c:crossAx val="214343680"/>
        <c:crosses val="autoZero"/>
        <c:crossBetween val="midCat"/>
      </c:valAx>
      <c:valAx>
        <c:axId val="214343680"/>
        <c:scaling>
          <c:orientation val="minMax"/>
        </c:scaling>
        <c:axPos val="l"/>
        <c:numFmt formatCode="General" sourceLinked="1"/>
        <c:tickLblPos val="nextTo"/>
        <c:crossAx val="214325504"/>
        <c:crosses val="autoZero"/>
        <c:crossBetween val="midCat"/>
      </c:valAx>
    </c:plotArea>
    <c:plotVisOnly val="1"/>
  </c:chart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layout/>
              <c:numFmt formatCode="General" sourceLinked="0"/>
            </c:trendlineLbl>
          </c:trendline>
          <c:xVal>
            <c:numRef>
              <c:f>[1]Sheet1!$A$896:$F$896</c:f>
              <c:numCache>
                <c:formatCode>General</c:formatCode>
                <c:ptCount val="6"/>
                <c:pt idx="0">
                  <c:v>0</c:v>
                </c:pt>
                <c:pt idx="1">
                  <c:v>7.5</c:v>
                </c:pt>
                <c:pt idx="2">
                  <c:v>15</c:v>
                </c:pt>
                <c:pt idx="3">
                  <c:v>30</c:v>
                </c:pt>
                <c:pt idx="4">
                  <c:v>60</c:v>
                </c:pt>
                <c:pt idx="5">
                  <c:v>120</c:v>
                </c:pt>
              </c:numCache>
            </c:numRef>
          </c:xVal>
          <c:yVal>
            <c:numRef>
              <c:f>[1]Sheet1!$A$897:$F$897</c:f>
              <c:numCache>
                <c:formatCode>General</c:formatCode>
                <c:ptCount val="6"/>
                <c:pt idx="0">
                  <c:v>0</c:v>
                </c:pt>
                <c:pt idx="1">
                  <c:v>0.1239</c:v>
                </c:pt>
                <c:pt idx="2">
                  <c:v>0.25340000000000001</c:v>
                </c:pt>
                <c:pt idx="3">
                  <c:v>0.38400000000000001</c:v>
                </c:pt>
                <c:pt idx="4">
                  <c:v>1.0198</c:v>
                </c:pt>
                <c:pt idx="5">
                  <c:v>1.7156</c:v>
                </c:pt>
              </c:numCache>
            </c:numRef>
          </c:yVal>
        </c:ser>
        <c:axId val="214359424"/>
        <c:axId val="214381696"/>
      </c:scatterChart>
      <c:valAx>
        <c:axId val="214359424"/>
        <c:scaling>
          <c:orientation val="minMax"/>
        </c:scaling>
        <c:axPos val="b"/>
        <c:numFmt formatCode="General" sourceLinked="1"/>
        <c:tickLblPos val="nextTo"/>
        <c:crossAx val="214381696"/>
        <c:crosses val="autoZero"/>
        <c:crossBetween val="midCat"/>
      </c:valAx>
      <c:valAx>
        <c:axId val="214381696"/>
        <c:scaling>
          <c:orientation val="minMax"/>
        </c:scaling>
        <c:axPos val="l"/>
        <c:numFmt formatCode="General" sourceLinked="1"/>
        <c:tickLblPos val="nextTo"/>
        <c:crossAx val="214359424"/>
        <c:crosses val="autoZero"/>
        <c:crossBetween val="midCat"/>
      </c:valAx>
    </c:plotArea>
    <c:plotVisOnly val="1"/>
  </c:chart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plotArea>
      <c:layout>
        <c:manualLayout>
          <c:layoutTarget val="inner"/>
          <c:xMode val="edge"/>
          <c:yMode val="edge"/>
          <c:x val="7.9950355042828963E-2"/>
          <c:y val="3.2862249246307859E-2"/>
          <c:w val="0.88458442694663142"/>
          <c:h val="0.8326195683872849"/>
        </c:manualLayout>
      </c:layout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layout/>
              <c:numFmt formatCode="General" sourceLinked="0"/>
            </c:trendlineLbl>
          </c:trendline>
          <c:xVal>
            <c:numRef>
              <c:f>[1]Sheet1!$A$925:$F$925</c:f>
              <c:numCache>
                <c:formatCode>General</c:formatCode>
                <c:ptCount val="6"/>
                <c:pt idx="0">
                  <c:v>0</c:v>
                </c:pt>
                <c:pt idx="1">
                  <c:v>20</c:v>
                </c:pt>
                <c:pt idx="2">
                  <c:v>40</c:v>
                </c:pt>
                <c:pt idx="3">
                  <c:v>80</c:v>
                </c:pt>
                <c:pt idx="4">
                  <c:v>160</c:v>
                </c:pt>
                <c:pt idx="5">
                  <c:v>320</c:v>
                </c:pt>
              </c:numCache>
            </c:numRef>
          </c:xVal>
          <c:yVal>
            <c:numRef>
              <c:f>[1]Sheet1!$A$926:$F$926</c:f>
              <c:numCache>
                <c:formatCode>General</c:formatCode>
                <c:ptCount val="6"/>
                <c:pt idx="0">
                  <c:v>0</c:v>
                </c:pt>
                <c:pt idx="1">
                  <c:v>0.18210000000000001</c:v>
                </c:pt>
                <c:pt idx="2">
                  <c:v>0.3725</c:v>
                </c:pt>
                <c:pt idx="3">
                  <c:v>0.72919999999999996</c:v>
                </c:pt>
                <c:pt idx="4">
                  <c:v>1.3564000000000001</c:v>
                </c:pt>
                <c:pt idx="5">
                  <c:v>2.1808999999999998</c:v>
                </c:pt>
              </c:numCache>
            </c:numRef>
          </c:yVal>
        </c:ser>
        <c:axId val="214434944"/>
        <c:axId val="214436480"/>
      </c:scatterChart>
      <c:valAx>
        <c:axId val="214434944"/>
        <c:scaling>
          <c:orientation val="minMax"/>
        </c:scaling>
        <c:axPos val="b"/>
        <c:numFmt formatCode="General" sourceLinked="1"/>
        <c:tickLblPos val="nextTo"/>
        <c:crossAx val="214436480"/>
        <c:crosses val="autoZero"/>
        <c:crossBetween val="midCat"/>
      </c:valAx>
      <c:valAx>
        <c:axId val="214436480"/>
        <c:scaling>
          <c:orientation val="minMax"/>
        </c:scaling>
        <c:axPos val="l"/>
        <c:numFmt formatCode="General" sourceLinked="1"/>
        <c:tickLblPos val="nextTo"/>
        <c:crossAx val="214434944"/>
        <c:crosses val="autoZero"/>
        <c:crossBetween val="midCat"/>
      </c:valAx>
    </c:plotArea>
    <c:plotVisOnly val="1"/>
  </c:chart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layout/>
              <c:numFmt formatCode="General" sourceLinked="0"/>
            </c:trendlineLbl>
          </c:trendline>
          <c:xVal>
            <c:numRef>
              <c:f>[1]Sheet1!$K$925:$P$925</c:f>
              <c:numCache>
                <c:formatCode>General</c:formatCode>
                <c:ptCount val="6"/>
                <c:pt idx="0">
                  <c:v>0</c:v>
                </c:pt>
                <c:pt idx="1">
                  <c:v>20</c:v>
                </c:pt>
                <c:pt idx="2">
                  <c:v>40</c:v>
                </c:pt>
                <c:pt idx="3">
                  <c:v>80</c:v>
                </c:pt>
                <c:pt idx="4">
                  <c:v>160</c:v>
                </c:pt>
                <c:pt idx="5">
                  <c:v>320</c:v>
                </c:pt>
              </c:numCache>
            </c:numRef>
          </c:xVal>
          <c:yVal>
            <c:numRef>
              <c:f>[1]Sheet1!$K$926:$P$926</c:f>
              <c:numCache>
                <c:formatCode>General</c:formatCode>
                <c:ptCount val="6"/>
                <c:pt idx="0">
                  <c:v>0</c:v>
                </c:pt>
                <c:pt idx="1">
                  <c:v>0.14710000000000001</c:v>
                </c:pt>
                <c:pt idx="2">
                  <c:v>0.27500000000000002</c:v>
                </c:pt>
                <c:pt idx="3">
                  <c:v>0.53739999999999999</c:v>
                </c:pt>
                <c:pt idx="4">
                  <c:v>1.0525</c:v>
                </c:pt>
                <c:pt idx="5">
                  <c:v>1.5862000000000001</c:v>
                </c:pt>
              </c:numCache>
            </c:numRef>
          </c:yVal>
        </c:ser>
        <c:axId val="214452480"/>
        <c:axId val="214458368"/>
      </c:scatterChart>
      <c:valAx>
        <c:axId val="214452480"/>
        <c:scaling>
          <c:orientation val="minMax"/>
        </c:scaling>
        <c:axPos val="b"/>
        <c:numFmt formatCode="General" sourceLinked="1"/>
        <c:tickLblPos val="nextTo"/>
        <c:crossAx val="214458368"/>
        <c:crosses val="autoZero"/>
        <c:crossBetween val="midCat"/>
      </c:valAx>
      <c:valAx>
        <c:axId val="214458368"/>
        <c:scaling>
          <c:orientation val="minMax"/>
        </c:scaling>
        <c:axPos val="l"/>
        <c:numFmt formatCode="General" sourceLinked="1"/>
        <c:tickLblPos val="nextTo"/>
        <c:crossAx val="214452480"/>
        <c:crosses val="autoZero"/>
        <c:crossBetween val="midCat"/>
      </c:valAx>
    </c:plotArea>
    <c:plotVisOnly val="1"/>
  </c:chart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layout/>
              <c:numFmt formatCode="General" sourceLinked="0"/>
            </c:trendlineLbl>
          </c:trendline>
          <c:xVal>
            <c:numRef>
              <c:f>[1]Sheet1!$A$943:$F$943</c:f>
              <c:numCache>
                <c:formatCode>General</c:formatCode>
                <c:ptCount val="6"/>
                <c:pt idx="0">
                  <c:v>0</c:v>
                </c:pt>
                <c:pt idx="1">
                  <c:v>20</c:v>
                </c:pt>
                <c:pt idx="2">
                  <c:v>40</c:v>
                </c:pt>
                <c:pt idx="3">
                  <c:v>80</c:v>
                </c:pt>
                <c:pt idx="4">
                  <c:v>160</c:v>
                </c:pt>
                <c:pt idx="5">
                  <c:v>320</c:v>
                </c:pt>
              </c:numCache>
            </c:numRef>
          </c:xVal>
          <c:yVal>
            <c:numRef>
              <c:f>[1]Sheet1!$A$944:$F$944</c:f>
              <c:numCache>
                <c:formatCode>General</c:formatCode>
                <c:ptCount val="6"/>
                <c:pt idx="0">
                  <c:v>0</c:v>
                </c:pt>
                <c:pt idx="1">
                  <c:v>2.3099999999999999E-2</c:v>
                </c:pt>
                <c:pt idx="2">
                  <c:v>6.9000000000000006E-2</c:v>
                </c:pt>
                <c:pt idx="3">
                  <c:v>0.1263</c:v>
                </c:pt>
                <c:pt idx="4">
                  <c:v>0.31440000000000001</c:v>
                </c:pt>
                <c:pt idx="5">
                  <c:v>0.57669999999999999</c:v>
                </c:pt>
              </c:numCache>
            </c:numRef>
          </c:yVal>
        </c:ser>
        <c:axId val="214494592"/>
        <c:axId val="214504576"/>
      </c:scatterChart>
      <c:valAx>
        <c:axId val="214494592"/>
        <c:scaling>
          <c:orientation val="minMax"/>
        </c:scaling>
        <c:axPos val="b"/>
        <c:numFmt formatCode="General" sourceLinked="1"/>
        <c:tickLblPos val="nextTo"/>
        <c:crossAx val="214504576"/>
        <c:crosses val="autoZero"/>
        <c:crossBetween val="midCat"/>
      </c:valAx>
      <c:valAx>
        <c:axId val="214504576"/>
        <c:scaling>
          <c:orientation val="minMax"/>
        </c:scaling>
        <c:axPos val="l"/>
        <c:numFmt formatCode="General" sourceLinked="1"/>
        <c:tickLblPos val="nextTo"/>
        <c:crossAx val="214494592"/>
        <c:crosses val="autoZero"/>
        <c:crossBetween val="midCat"/>
      </c:valAx>
    </c:plotArea>
    <c:plotVisOnly val="1"/>
  </c:chart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numFmt formatCode="General" sourceLinked="0"/>
            </c:trendlineLbl>
          </c:trendline>
          <c:xVal>
            <c:numRef>
              <c:f>[1]Sheet1!$A$972:$F$972</c:f>
              <c:numCache>
                <c:formatCode>General</c:formatCode>
                <c:ptCount val="6"/>
                <c:pt idx="0">
                  <c:v>0</c:v>
                </c:pt>
                <c:pt idx="1">
                  <c:v>10</c:v>
                </c:pt>
                <c:pt idx="2">
                  <c:v>20</c:v>
                </c:pt>
                <c:pt idx="3">
                  <c:v>40</c:v>
                </c:pt>
                <c:pt idx="4">
                  <c:v>80</c:v>
                </c:pt>
                <c:pt idx="5">
                  <c:v>160</c:v>
                </c:pt>
              </c:numCache>
            </c:numRef>
          </c:xVal>
          <c:yVal>
            <c:numRef>
              <c:f>[1]Sheet1!$A$973:$F$973</c:f>
              <c:numCache>
                <c:formatCode>General</c:formatCode>
                <c:ptCount val="6"/>
                <c:pt idx="0">
                  <c:v>0</c:v>
                </c:pt>
                <c:pt idx="1">
                  <c:v>0.1019</c:v>
                </c:pt>
                <c:pt idx="2">
                  <c:v>0.1817</c:v>
                </c:pt>
                <c:pt idx="3">
                  <c:v>0.47360000000000002</c:v>
                </c:pt>
                <c:pt idx="4">
                  <c:v>1.0782</c:v>
                </c:pt>
                <c:pt idx="5">
                  <c:v>1.7008000000000001</c:v>
                </c:pt>
              </c:numCache>
            </c:numRef>
          </c:yVal>
        </c:ser>
        <c:axId val="214586496"/>
        <c:axId val="214588032"/>
      </c:scatterChart>
      <c:valAx>
        <c:axId val="214586496"/>
        <c:scaling>
          <c:orientation val="minMax"/>
        </c:scaling>
        <c:axPos val="b"/>
        <c:numFmt formatCode="General" sourceLinked="1"/>
        <c:tickLblPos val="nextTo"/>
        <c:crossAx val="214588032"/>
        <c:crosses val="autoZero"/>
        <c:crossBetween val="midCat"/>
      </c:valAx>
      <c:valAx>
        <c:axId val="214588032"/>
        <c:scaling>
          <c:orientation val="minMax"/>
        </c:scaling>
        <c:axPos val="l"/>
        <c:numFmt formatCode="General" sourceLinked="1"/>
        <c:tickLblPos val="nextTo"/>
        <c:crossAx val="214586496"/>
        <c:crosses val="autoZero"/>
        <c:crossBetween val="midCat"/>
      </c:valAx>
    </c:plotArea>
    <c:plotVisOnly val="1"/>
  </c:chart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numFmt formatCode="General" sourceLinked="0"/>
            </c:trendlineLbl>
          </c:trendline>
          <c:xVal>
            <c:numRef>
              <c:f>[1]Sheet1!$L$972:$Q$972</c:f>
              <c:numCache>
                <c:formatCode>General</c:formatCode>
                <c:ptCount val="6"/>
                <c:pt idx="0">
                  <c:v>0</c:v>
                </c:pt>
                <c:pt idx="1">
                  <c:v>10</c:v>
                </c:pt>
                <c:pt idx="2">
                  <c:v>20</c:v>
                </c:pt>
                <c:pt idx="3">
                  <c:v>40</c:v>
                </c:pt>
                <c:pt idx="4">
                  <c:v>80</c:v>
                </c:pt>
                <c:pt idx="5">
                  <c:v>160</c:v>
                </c:pt>
              </c:numCache>
            </c:numRef>
          </c:xVal>
          <c:yVal>
            <c:numRef>
              <c:f>[1]Sheet1!$L$973:$Q$973</c:f>
              <c:numCache>
                <c:formatCode>General</c:formatCode>
                <c:ptCount val="6"/>
                <c:pt idx="0">
                  <c:v>0</c:v>
                </c:pt>
                <c:pt idx="1">
                  <c:v>6.3899999999999998E-2</c:v>
                </c:pt>
                <c:pt idx="2">
                  <c:v>0.14829999999999999</c:v>
                </c:pt>
                <c:pt idx="3">
                  <c:v>0.31619999999999998</c:v>
                </c:pt>
                <c:pt idx="4">
                  <c:v>0.61080000000000001</c:v>
                </c:pt>
                <c:pt idx="5">
                  <c:v>1.1568000000000001</c:v>
                </c:pt>
              </c:numCache>
            </c:numRef>
          </c:yVal>
        </c:ser>
        <c:axId val="214612224"/>
        <c:axId val="214618112"/>
      </c:scatterChart>
      <c:valAx>
        <c:axId val="214612224"/>
        <c:scaling>
          <c:orientation val="minMax"/>
        </c:scaling>
        <c:axPos val="b"/>
        <c:numFmt formatCode="General" sourceLinked="1"/>
        <c:tickLblPos val="nextTo"/>
        <c:crossAx val="214618112"/>
        <c:crosses val="autoZero"/>
        <c:crossBetween val="midCat"/>
      </c:valAx>
      <c:valAx>
        <c:axId val="214618112"/>
        <c:scaling>
          <c:orientation val="minMax"/>
        </c:scaling>
        <c:axPos val="l"/>
        <c:numFmt formatCode="General" sourceLinked="1"/>
        <c:tickLblPos val="nextTo"/>
        <c:crossAx val="214612224"/>
        <c:crosses val="autoZero"/>
        <c:crossBetween val="midCat"/>
      </c:valAx>
    </c:plotArea>
    <c:plotVisOnly val="1"/>
  </c:chart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numFmt formatCode="General" sourceLinked="0"/>
            </c:trendlineLbl>
          </c:trendline>
          <c:xVal>
            <c:numRef>
              <c:f>[1]Sheet1!$A$990:$F$990</c:f>
              <c:numCache>
                <c:formatCode>General</c:formatCode>
                <c:ptCount val="6"/>
                <c:pt idx="0">
                  <c:v>0</c:v>
                </c:pt>
                <c:pt idx="1">
                  <c:v>10</c:v>
                </c:pt>
                <c:pt idx="2">
                  <c:v>20</c:v>
                </c:pt>
                <c:pt idx="3">
                  <c:v>40</c:v>
                </c:pt>
                <c:pt idx="4">
                  <c:v>80</c:v>
                </c:pt>
                <c:pt idx="5">
                  <c:v>160</c:v>
                </c:pt>
              </c:numCache>
            </c:numRef>
          </c:xVal>
          <c:yVal>
            <c:numRef>
              <c:f>[1]Sheet1!$A$991:$F$991</c:f>
              <c:numCache>
                <c:formatCode>General</c:formatCode>
                <c:ptCount val="6"/>
                <c:pt idx="0">
                  <c:v>0</c:v>
                </c:pt>
                <c:pt idx="1">
                  <c:v>0.1431</c:v>
                </c:pt>
                <c:pt idx="2">
                  <c:v>0.27860000000000001</c:v>
                </c:pt>
                <c:pt idx="3">
                  <c:v>0.32619999999999999</c:v>
                </c:pt>
                <c:pt idx="4">
                  <c:v>0.71789999999999998</c:v>
                </c:pt>
                <c:pt idx="5">
                  <c:v>1.0622</c:v>
                </c:pt>
              </c:numCache>
            </c:numRef>
          </c:yVal>
        </c:ser>
        <c:axId val="214625664"/>
        <c:axId val="214705280"/>
      </c:scatterChart>
      <c:valAx>
        <c:axId val="214625664"/>
        <c:scaling>
          <c:orientation val="minMax"/>
        </c:scaling>
        <c:axPos val="b"/>
        <c:numFmt formatCode="General" sourceLinked="1"/>
        <c:tickLblPos val="nextTo"/>
        <c:crossAx val="214705280"/>
        <c:crosses val="autoZero"/>
        <c:crossBetween val="midCat"/>
      </c:valAx>
      <c:valAx>
        <c:axId val="214705280"/>
        <c:scaling>
          <c:orientation val="minMax"/>
        </c:scaling>
        <c:axPos val="l"/>
        <c:numFmt formatCode="General" sourceLinked="1"/>
        <c:tickLblPos val="nextTo"/>
        <c:crossAx val="214625664"/>
        <c:crosses val="autoZero"/>
        <c:crossBetween val="midCat"/>
      </c:valAx>
    </c:plotArea>
    <c:plotVisOnly val="1"/>
  </c:chart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layout/>
              <c:numFmt formatCode="General" sourceLinked="0"/>
            </c:trendlineLbl>
          </c:trendline>
          <c:xVal>
            <c:numRef>
              <c:f>[1]Sheet1!$A$1017:$F$1017</c:f>
              <c:numCache>
                <c:formatCode>General</c:formatCode>
                <c:ptCount val="6"/>
                <c:pt idx="0">
                  <c:v>0</c:v>
                </c:pt>
                <c:pt idx="1">
                  <c:v>25</c:v>
                </c:pt>
                <c:pt idx="2">
                  <c:v>50</c:v>
                </c:pt>
                <c:pt idx="3">
                  <c:v>100</c:v>
                </c:pt>
                <c:pt idx="4">
                  <c:v>200</c:v>
                </c:pt>
                <c:pt idx="5">
                  <c:v>400</c:v>
                </c:pt>
              </c:numCache>
            </c:numRef>
          </c:xVal>
          <c:yVal>
            <c:numRef>
              <c:f>[1]Sheet1!$A$1018:$F$1018</c:f>
              <c:numCache>
                <c:formatCode>General</c:formatCode>
                <c:ptCount val="6"/>
                <c:pt idx="0">
                  <c:v>0</c:v>
                </c:pt>
                <c:pt idx="1">
                  <c:v>4.87E-2</c:v>
                </c:pt>
                <c:pt idx="2">
                  <c:v>9.0499999999999997E-2</c:v>
                </c:pt>
                <c:pt idx="3">
                  <c:v>0.1799</c:v>
                </c:pt>
                <c:pt idx="4">
                  <c:v>0.3881</c:v>
                </c:pt>
                <c:pt idx="5">
                  <c:v>0.67910000000000004</c:v>
                </c:pt>
              </c:numCache>
            </c:numRef>
          </c:yVal>
        </c:ser>
        <c:axId val="214631552"/>
        <c:axId val="214633088"/>
      </c:scatterChart>
      <c:valAx>
        <c:axId val="214631552"/>
        <c:scaling>
          <c:orientation val="minMax"/>
        </c:scaling>
        <c:axPos val="b"/>
        <c:numFmt formatCode="General" sourceLinked="1"/>
        <c:tickLblPos val="nextTo"/>
        <c:crossAx val="214633088"/>
        <c:crosses val="autoZero"/>
        <c:crossBetween val="midCat"/>
      </c:valAx>
      <c:valAx>
        <c:axId val="214633088"/>
        <c:scaling>
          <c:orientation val="minMax"/>
        </c:scaling>
        <c:axPos val="l"/>
        <c:numFmt formatCode="General" sourceLinked="1"/>
        <c:tickLblPos val="nextTo"/>
        <c:crossAx val="214631552"/>
        <c:crosses val="autoZero"/>
        <c:crossBetween val="midCat"/>
      </c:valAx>
    </c:plotArea>
    <c:plotVisOnly val="1"/>
  </c:chart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layout/>
              <c:numFmt formatCode="General" sourceLinked="0"/>
            </c:trendlineLbl>
          </c:trendline>
          <c:xVal>
            <c:numRef>
              <c:f>[1]Sheet1!$K$1017:$P$1017</c:f>
              <c:numCache>
                <c:formatCode>General</c:formatCode>
                <c:ptCount val="6"/>
                <c:pt idx="0">
                  <c:v>0</c:v>
                </c:pt>
                <c:pt idx="1">
                  <c:v>25</c:v>
                </c:pt>
                <c:pt idx="2">
                  <c:v>50</c:v>
                </c:pt>
                <c:pt idx="3">
                  <c:v>100</c:v>
                </c:pt>
                <c:pt idx="4">
                  <c:v>200</c:v>
                </c:pt>
                <c:pt idx="5">
                  <c:v>400</c:v>
                </c:pt>
              </c:numCache>
            </c:numRef>
          </c:xVal>
          <c:yVal>
            <c:numRef>
              <c:f>[1]Sheet1!$K$1018:$P$1018</c:f>
              <c:numCache>
                <c:formatCode>General</c:formatCode>
                <c:ptCount val="6"/>
                <c:pt idx="0">
                  <c:v>0</c:v>
                </c:pt>
                <c:pt idx="1">
                  <c:v>3.5900000000000001E-2</c:v>
                </c:pt>
                <c:pt idx="2">
                  <c:v>8.5000000000000006E-2</c:v>
                </c:pt>
                <c:pt idx="3">
                  <c:v>0.31440000000000001</c:v>
                </c:pt>
                <c:pt idx="4">
                  <c:v>0.74519999999999997</c:v>
                </c:pt>
                <c:pt idx="5">
                  <c:v>1.2577</c:v>
                </c:pt>
              </c:numCache>
            </c:numRef>
          </c:yVal>
        </c:ser>
        <c:axId val="214653184"/>
        <c:axId val="214667264"/>
      </c:scatterChart>
      <c:valAx>
        <c:axId val="214653184"/>
        <c:scaling>
          <c:orientation val="minMax"/>
        </c:scaling>
        <c:axPos val="b"/>
        <c:numFmt formatCode="General" sourceLinked="1"/>
        <c:tickLblPos val="nextTo"/>
        <c:crossAx val="214667264"/>
        <c:crosses val="autoZero"/>
        <c:crossBetween val="midCat"/>
      </c:valAx>
      <c:valAx>
        <c:axId val="214667264"/>
        <c:scaling>
          <c:orientation val="minMax"/>
        </c:scaling>
        <c:axPos val="l"/>
        <c:numFmt formatCode="General" sourceLinked="1"/>
        <c:tickLblPos val="nextTo"/>
        <c:crossAx val="214653184"/>
        <c:crosses val="autoZero"/>
        <c:crossBetween val="midCat"/>
      </c:valAx>
    </c:plotArea>
    <c:plotVisOnly val="1"/>
  </c:chart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layout/>
              <c:numFmt formatCode="General" sourceLinked="0"/>
            </c:trendlineLbl>
          </c:trendline>
          <c:xVal>
            <c:numRef>
              <c:f>[1]Sheet1!$A$1035:$F$1035</c:f>
              <c:numCache>
                <c:formatCode>General</c:formatCode>
                <c:ptCount val="6"/>
                <c:pt idx="0">
                  <c:v>0</c:v>
                </c:pt>
                <c:pt idx="1">
                  <c:v>25</c:v>
                </c:pt>
                <c:pt idx="2">
                  <c:v>50</c:v>
                </c:pt>
                <c:pt idx="3">
                  <c:v>100</c:v>
                </c:pt>
                <c:pt idx="4">
                  <c:v>200</c:v>
                </c:pt>
                <c:pt idx="5">
                  <c:v>400</c:v>
                </c:pt>
              </c:numCache>
            </c:numRef>
          </c:xVal>
          <c:yVal>
            <c:numRef>
              <c:f>[1]Sheet1!$A$1036:$F$1036</c:f>
              <c:numCache>
                <c:formatCode>General</c:formatCode>
                <c:ptCount val="6"/>
                <c:pt idx="0">
                  <c:v>0</c:v>
                </c:pt>
                <c:pt idx="1">
                  <c:v>0.1512</c:v>
                </c:pt>
                <c:pt idx="2">
                  <c:v>0.34860000000000002</c:v>
                </c:pt>
                <c:pt idx="3">
                  <c:v>0.72789999999999999</c:v>
                </c:pt>
                <c:pt idx="4">
                  <c:v>1.2611000000000001</c:v>
                </c:pt>
                <c:pt idx="5">
                  <c:v>2.1520999999999999</c:v>
                </c:pt>
              </c:numCache>
            </c:numRef>
          </c:yVal>
        </c:ser>
        <c:axId val="214678912"/>
        <c:axId val="214684800"/>
      </c:scatterChart>
      <c:valAx>
        <c:axId val="214678912"/>
        <c:scaling>
          <c:orientation val="minMax"/>
        </c:scaling>
        <c:axPos val="b"/>
        <c:numFmt formatCode="General" sourceLinked="1"/>
        <c:tickLblPos val="nextTo"/>
        <c:crossAx val="214684800"/>
        <c:crosses val="autoZero"/>
        <c:crossBetween val="midCat"/>
      </c:valAx>
      <c:valAx>
        <c:axId val="214684800"/>
        <c:scaling>
          <c:orientation val="minMax"/>
        </c:scaling>
        <c:axPos val="l"/>
        <c:numFmt formatCode="General" sourceLinked="1"/>
        <c:tickLblPos val="nextTo"/>
        <c:crossAx val="214678912"/>
        <c:crosses val="autoZero"/>
        <c:crossBetween val="midCat"/>
      </c:valAx>
    </c:plotArea>
    <c:plotVisOnly val="1"/>
  </c:chart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plotArea>
      <c:layout>
        <c:manualLayout>
          <c:layoutTarget val="inner"/>
          <c:xMode val="edge"/>
          <c:yMode val="edge"/>
          <c:x val="8.3529987516922088E-2"/>
          <c:y val="8.5742916320763432E-2"/>
          <c:w val="0.84590943212705971"/>
          <c:h val="0.76792659304168465"/>
        </c:manualLayout>
      </c:layout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layout/>
              <c:numFmt formatCode="General" sourceLinked="0"/>
            </c:trendlineLbl>
          </c:trendline>
          <c:xVal>
            <c:numRef>
              <c:f>[1]Sheet1!$A$1057:$F$1057</c:f>
              <c:numCache>
                <c:formatCode>General</c:formatCode>
                <c:ptCount val="6"/>
                <c:pt idx="0">
                  <c:v>0</c:v>
                </c:pt>
                <c:pt idx="1">
                  <c:v>25</c:v>
                </c:pt>
                <c:pt idx="2">
                  <c:v>50</c:v>
                </c:pt>
                <c:pt idx="3">
                  <c:v>100</c:v>
                </c:pt>
                <c:pt idx="4">
                  <c:v>200</c:v>
                </c:pt>
                <c:pt idx="5">
                  <c:v>400</c:v>
                </c:pt>
              </c:numCache>
            </c:numRef>
          </c:xVal>
          <c:yVal>
            <c:numRef>
              <c:f>[1]Sheet1!$A$1058:$F$1058</c:f>
              <c:numCache>
                <c:formatCode>General</c:formatCode>
                <c:ptCount val="6"/>
                <c:pt idx="0">
                  <c:v>0</c:v>
                </c:pt>
                <c:pt idx="1">
                  <c:v>0.15559999999999999</c:v>
                </c:pt>
                <c:pt idx="2">
                  <c:v>0.2271</c:v>
                </c:pt>
                <c:pt idx="3">
                  <c:v>0.4456</c:v>
                </c:pt>
                <c:pt idx="4">
                  <c:v>0.90239999999999998</c:v>
                </c:pt>
                <c:pt idx="5">
                  <c:v>1.3541000000000001</c:v>
                </c:pt>
              </c:numCache>
            </c:numRef>
          </c:yVal>
        </c:ser>
        <c:axId val="214926464"/>
        <c:axId val="214928000"/>
      </c:scatterChart>
      <c:valAx>
        <c:axId val="214926464"/>
        <c:scaling>
          <c:orientation val="minMax"/>
        </c:scaling>
        <c:axPos val="b"/>
        <c:numFmt formatCode="General" sourceLinked="1"/>
        <c:tickLblPos val="nextTo"/>
        <c:crossAx val="214928000"/>
        <c:crosses val="autoZero"/>
        <c:crossBetween val="midCat"/>
      </c:valAx>
      <c:valAx>
        <c:axId val="214928000"/>
        <c:scaling>
          <c:orientation val="minMax"/>
        </c:scaling>
        <c:axPos val="l"/>
        <c:numFmt formatCode="General" sourceLinked="1"/>
        <c:tickLblPos val="nextTo"/>
        <c:crossAx val="214926464"/>
        <c:crosses val="autoZero"/>
        <c:crossBetween val="midCat"/>
      </c:valAx>
    </c:plotArea>
    <c:plotVisOnly val="1"/>
  </c:chart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plotArea>
      <c:layout>
        <c:manualLayout>
          <c:layoutTarget val="inner"/>
          <c:xMode val="edge"/>
          <c:yMode val="edge"/>
          <c:x val="8.1942257217847744E-2"/>
          <c:y val="4.5353859915492636E-2"/>
          <c:w val="0.87178281819250214"/>
          <c:h val="0.78284311994632949"/>
        </c:manualLayout>
      </c:layout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layout/>
              <c:numFmt formatCode="General" sourceLinked="0"/>
            </c:trendlineLbl>
          </c:trendline>
          <c:xVal>
            <c:numRef>
              <c:f>[1]Sheet1!$K$1057:$P$1057</c:f>
              <c:numCache>
                <c:formatCode>General</c:formatCode>
                <c:ptCount val="6"/>
                <c:pt idx="0">
                  <c:v>0</c:v>
                </c:pt>
                <c:pt idx="1">
                  <c:v>25</c:v>
                </c:pt>
                <c:pt idx="2">
                  <c:v>50</c:v>
                </c:pt>
                <c:pt idx="3">
                  <c:v>100</c:v>
                </c:pt>
                <c:pt idx="4">
                  <c:v>200</c:v>
                </c:pt>
                <c:pt idx="5">
                  <c:v>400</c:v>
                </c:pt>
              </c:numCache>
            </c:numRef>
          </c:xVal>
          <c:yVal>
            <c:numRef>
              <c:f>[1]Sheet1!$K$1058:$P$1058</c:f>
              <c:numCache>
                <c:formatCode>General</c:formatCode>
                <c:ptCount val="6"/>
                <c:pt idx="0">
                  <c:v>0</c:v>
                </c:pt>
                <c:pt idx="1">
                  <c:v>0.18229999999999999</c:v>
                </c:pt>
                <c:pt idx="2">
                  <c:v>0.35749999999999998</c:v>
                </c:pt>
                <c:pt idx="3">
                  <c:v>0.60409999999999997</c:v>
                </c:pt>
                <c:pt idx="4">
                  <c:v>1.0374000000000001</c:v>
                </c:pt>
                <c:pt idx="5">
                  <c:v>1.8081</c:v>
                </c:pt>
              </c:numCache>
            </c:numRef>
          </c:yVal>
        </c:ser>
        <c:axId val="214817024"/>
        <c:axId val="215023616"/>
      </c:scatterChart>
      <c:valAx>
        <c:axId val="214817024"/>
        <c:scaling>
          <c:orientation val="minMax"/>
        </c:scaling>
        <c:axPos val="b"/>
        <c:numFmt formatCode="General" sourceLinked="1"/>
        <c:tickLblPos val="nextTo"/>
        <c:crossAx val="215023616"/>
        <c:crosses val="autoZero"/>
        <c:crossBetween val="midCat"/>
      </c:valAx>
      <c:valAx>
        <c:axId val="215023616"/>
        <c:scaling>
          <c:orientation val="minMax"/>
        </c:scaling>
        <c:axPos val="l"/>
        <c:numFmt formatCode="General" sourceLinked="1"/>
        <c:tickLblPos val="nextTo"/>
        <c:crossAx val="214817024"/>
        <c:crosses val="autoZero"/>
        <c:crossBetween val="midCat"/>
      </c:valAx>
    </c:plotArea>
    <c:plotVisOnly val="1"/>
  </c:chart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layout/>
              <c:numFmt formatCode="General" sourceLinked="0"/>
            </c:trendlineLbl>
          </c:trendline>
          <c:xVal>
            <c:numRef>
              <c:f>[1]Sheet1!$A$1074:$F$1074</c:f>
              <c:numCache>
                <c:formatCode>General</c:formatCode>
                <c:ptCount val="6"/>
                <c:pt idx="0">
                  <c:v>0</c:v>
                </c:pt>
                <c:pt idx="1">
                  <c:v>25</c:v>
                </c:pt>
                <c:pt idx="2">
                  <c:v>50</c:v>
                </c:pt>
                <c:pt idx="3">
                  <c:v>100</c:v>
                </c:pt>
                <c:pt idx="4">
                  <c:v>200</c:v>
                </c:pt>
                <c:pt idx="5">
                  <c:v>400</c:v>
                </c:pt>
              </c:numCache>
            </c:numRef>
          </c:xVal>
          <c:yVal>
            <c:numRef>
              <c:f>[1]Sheet1!$A$1075:$F$1075</c:f>
              <c:numCache>
                <c:formatCode>General</c:formatCode>
                <c:ptCount val="6"/>
                <c:pt idx="0">
                  <c:v>0</c:v>
                </c:pt>
                <c:pt idx="1">
                  <c:v>5.5500000000000001E-2</c:v>
                </c:pt>
                <c:pt idx="2">
                  <c:v>0.13719999999999999</c:v>
                </c:pt>
                <c:pt idx="3">
                  <c:v>0.25679999999999997</c:v>
                </c:pt>
                <c:pt idx="4">
                  <c:v>0.48399999999999999</c:v>
                </c:pt>
                <c:pt idx="5">
                  <c:v>0.79369999999999996</c:v>
                </c:pt>
              </c:numCache>
            </c:numRef>
          </c:yVal>
        </c:ser>
        <c:axId val="215035264"/>
        <c:axId val="215045248"/>
      </c:scatterChart>
      <c:valAx>
        <c:axId val="215035264"/>
        <c:scaling>
          <c:orientation val="minMax"/>
        </c:scaling>
        <c:axPos val="b"/>
        <c:numFmt formatCode="General" sourceLinked="1"/>
        <c:tickLblPos val="nextTo"/>
        <c:crossAx val="215045248"/>
        <c:crosses val="autoZero"/>
        <c:crossBetween val="midCat"/>
      </c:valAx>
      <c:valAx>
        <c:axId val="215045248"/>
        <c:scaling>
          <c:orientation val="minMax"/>
        </c:scaling>
        <c:axPos val="l"/>
        <c:numFmt formatCode="General" sourceLinked="1"/>
        <c:tickLblPos val="nextTo"/>
        <c:crossAx val="215035264"/>
        <c:crosses val="autoZero"/>
        <c:crossBetween val="midCat"/>
      </c:valAx>
    </c:plotArea>
    <c:plotVisOnly val="1"/>
  </c:chart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layout>
                <c:manualLayout>
                  <c:x val="-1.9923447069116382E-3"/>
                  <c:y val="7.8302712160979921E-4"/>
                </c:manualLayout>
              </c:layout>
              <c:numFmt formatCode="General" sourceLinked="0"/>
            </c:trendlineLbl>
          </c:trendline>
          <c:xVal>
            <c:numRef>
              <c:f>[1]Sheet1!$A$1098:$F$1098</c:f>
              <c:numCache>
                <c:formatCode>General</c:formatCode>
                <c:ptCount val="6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4</c:v>
                </c:pt>
                <c:pt idx="5">
                  <c:v>8</c:v>
                </c:pt>
              </c:numCache>
            </c:numRef>
          </c:xVal>
          <c:yVal>
            <c:numRef>
              <c:f>[1]Sheet1!$A$1099:$F$1099</c:f>
              <c:numCache>
                <c:formatCode>General</c:formatCode>
                <c:ptCount val="6"/>
                <c:pt idx="0">
                  <c:v>0</c:v>
                </c:pt>
                <c:pt idx="1">
                  <c:v>0.17269999999999999</c:v>
                </c:pt>
                <c:pt idx="2">
                  <c:v>0.35899999999999999</c:v>
                </c:pt>
                <c:pt idx="3">
                  <c:v>0.66539999999999999</c:v>
                </c:pt>
                <c:pt idx="4">
                  <c:v>1.3554999999999999</c:v>
                </c:pt>
                <c:pt idx="5">
                  <c:v>2.0042</c:v>
                </c:pt>
              </c:numCache>
            </c:numRef>
          </c:yVal>
        </c:ser>
        <c:axId val="215118976"/>
        <c:axId val="215120512"/>
      </c:scatterChart>
      <c:valAx>
        <c:axId val="215118976"/>
        <c:scaling>
          <c:orientation val="minMax"/>
        </c:scaling>
        <c:axPos val="b"/>
        <c:numFmt formatCode="General" sourceLinked="1"/>
        <c:tickLblPos val="nextTo"/>
        <c:crossAx val="215120512"/>
        <c:crosses val="autoZero"/>
        <c:crossBetween val="midCat"/>
      </c:valAx>
      <c:valAx>
        <c:axId val="215120512"/>
        <c:scaling>
          <c:orientation val="minMax"/>
        </c:scaling>
        <c:axPos val="l"/>
        <c:numFmt formatCode="General" sourceLinked="1"/>
        <c:tickLblPos val="nextTo"/>
        <c:crossAx val="215118976"/>
        <c:crosses val="autoZero"/>
        <c:crossBetween val="midCat"/>
      </c:valAx>
    </c:plotArea>
    <c:plotVisOnly val="1"/>
  </c:chart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layout/>
              <c:numFmt formatCode="General" sourceLinked="0"/>
            </c:trendlineLbl>
          </c:trendline>
          <c:xVal>
            <c:numRef>
              <c:f>[1]Sheet1!$K$1098:$P$1098</c:f>
              <c:numCache>
                <c:formatCode>General</c:formatCode>
                <c:ptCount val="6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4</c:v>
                </c:pt>
                <c:pt idx="5">
                  <c:v>8</c:v>
                </c:pt>
              </c:numCache>
            </c:numRef>
          </c:xVal>
          <c:yVal>
            <c:numRef>
              <c:f>[1]Sheet1!$K$1099:$P$1099</c:f>
              <c:numCache>
                <c:formatCode>General</c:formatCode>
                <c:ptCount val="6"/>
                <c:pt idx="0">
                  <c:v>0</c:v>
                </c:pt>
                <c:pt idx="1">
                  <c:v>9.9099999999999994E-2</c:v>
                </c:pt>
                <c:pt idx="2">
                  <c:v>0.22770000000000001</c:v>
                </c:pt>
                <c:pt idx="3">
                  <c:v>0.45040000000000002</c:v>
                </c:pt>
                <c:pt idx="4">
                  <c:v>0.85270000000000001</c:v>
                </c:pt>
                <c:pt idx="5">
                  <c:v>1.4742999999999999</c:v>
                </c:pt>
              </c:numCache>
            </c:numRef>
          </c:yVal>
        </c:ser>
        <c:axId val="215136512"/>
        <c:axId val="215142400"/>
      </c:scatterChart>
      <c:valAx>
        <c:axId val="215136512"/>
        <c:scaling>
          <c:orientation val="minMax"/>
        </c:scaling>
        <c:axPos val="b"/>
        <c:numFmt formatCode="General" sourceLinked="1"/>
        <c:tickLblPos val="nextTo"/>
        <c:crossAx val="215142400"/>
        <c:crosses val="autoZero"/>
        <c:crossBetween val="midCat"/>
      </c:valAx>
      <c:valAx>
        <c:axId val="215142400"/>
        <c:scaling>
          <c:orientation val="minMax"/>
        </c:scaling>
        <c:axPos val="l"/>
        <c:numFmt formatCode="General" sourceLinked="1"/>
        <c:tickLblPos val="nextTo"/>
        <c:crossAx val="215136512"/>
        <c:crosses val="autoZero"/>
        <c:crossBetween val="midCat"/>
      </c:valAx>
    </c:plotArea>
    <c:plotVisOnly val="1"/>
  </c:chart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layout>
                <c:manualLayout>
                  <c:x val="-6.2478127734033303E-3"/>
                  <c:y val="-2.0417760279965022E-3"/>
                </c:manualLayout>
              </c:layout>
              <c:numFmt formatCode="General" sourceLinked="0"/>
            </c:trendlineLbl>
          </c:trendline>
          <c:xVal>
            <c:numRef>
              <c:f>[1]Sheet1!$A$1115:$F$1115</c:f>
              <c:numCache>
                <c:formatCode>General</c:formatCode>
                <c:ptCount val="6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4</c:v>
                </c:pt>
                <c:pt idx="5">
                  <c:v>8</c:v>
                </c:pt>
              </c:numCache>
            </c:numRef>
          </c:xVal>
          <c:yVal>
            <c:numRef>
              <c:f>[1]Sheet1!$A$1116:$F$1116</c:f>
              <c:numCache>
                <c:formatCode>General</c:formatCode>
                <c:ptCount val="6"/>
                <c:pt idx="0">
                  <c:v>0</c:v>
                </c:pt>
                <c:pt idx="1">
                  <c:v>1.8800000000000001E-2</c:v>
                </c:pt>
                <c:pt idx="2">
                  <c:v>0.1022</c:v>
                </c:pt>
                <c:pt idx="3">
                  <c:v>0.25790000000000002</c:v>
                </c:pt>
                <c:pt idx="4">
                  <c:v>0.56540000000000001</c:v>
                </c:pt>
                <c:pt idx="5">
                  <c:v>0.9284</c:v>
                </c:pt>
              </c:numCache>
            </c:numRef>
          </c:yVal>
        </c:ser>
        <c:axId val="215158144"/>
        <c:axId val="215176320"/>
      </c:scatterChart>
      <c:valAx>
        <c:axId val="215158144"/>
        <c:scaling>
          <c:orientation val="minMax"/>
        </c:scaling>
        <c:axPos val="b"/>
        <c:numFmt formatCode="General" sourceLinked="1"/>
        <c:tickLblPos val="nextTo"/>
        <c:crossAx val="215176320"/>
        <c:crosses val="autoZero"/>
        <c:crossBetween val="midCat"/>
      </c:valAx>
      <c:valAx>
        <c:axId val="215176320"/>
        <c:scaling>
          <c:orientation val="minMax"/>
        </c:scaling>
        <c:axPos val="l"/>
        <c:numFmt formatCode="General" sourceLinked="1"/>
        <c:tickLblPos val="nextTo"/>
        <c:crossAx val="215158144"/>
        <c:crosses val="autoZero"/>
        <c:crossBetween val="midCat"/>
      </c:valAx>
    </c:plotArea>
    <c:plotVisOnly val="1"/>
  </c:chart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layout/>
              <c:numFmt formatCode="General" sourceLinked="0"/>
            </c:trendlineLbl>
          </c:trendline>
          <c:xVal>
            <c:numRef>
              <c:f>[1]Sheet1!$A$1138:$F$1138</c:f>
              <c:numCache>
                <c:formatCode>General</c:formatCode>
                <c:ptCount val="6"/>
                <c:pt idx="0">
                  <c:v>0</c:v>
                </c:pt>
                <c:pt idx="1">
                  <c:v>5</c:v>
                </c:pt>
                <c:pt idx="2">
                  <c:v>10</c:v>
                </c:pt>
                <c:pt idx="3">
                  <c:v>20</c:v>
                </c:pt>
                <c:pt idx="4">
                  <c:v>40</c:v>
                </c:pt>
                <c:pt idx="5">
                  <c:v>80</c:v>
                </c:pt>
              </c:numCache>
            </c:numRef>
          </c:xVal>
          <c:yVal>
            <c:numRef>
              <c:f>[1]Sheet1!$A$1139:$F$1139</c:f>
              <c:numCache>
                <c:formatCode>General</c:formatCode>
                <c:ptCount val="6"/>
                <c:pt idx="0">
                  <c:v>0</c:v>
                </c:pt>
                <c:pt idx="1">
                  <c:v>0.12870000000000001</c:v>
                </c:pt>
                <c:pt idx="2">
                  <c:v>0.2462</c:v>
                </c:pt>
                <c:pt idx="3">
                  <c:v>0.47989999999999999</c:v>
                </c:pt>
                <c:pt idx="4">
                  <c:v>0.83499999999999996</c:v>
                </c:pt>
                <c:pt idx="5">
                  <c:v>1.3154999999999999</c:v>
                </c:pt>
              </c:numCache>
            </c:numRef>
          </c:yVal>
        </c:ser>
        <c:axId val="215336064"/>
        <c:axId val="215337600"/>
      </c:scatterChart>
      <c:valAx>
        <c:axId val="215336064"/>
        <c:scaling>
          <c:orientation val="minMax"/>
        </c:scaling>
        <c:axPos val="b"/>
        <c:numFmt formatCode="General" sourceLinked="1"/>
        <c:tickLblPos val="nextTo"/>
        <c:crossAx val="215337600"/>
        <c:crosses val="autoZero"/>
        <c:crossBetween val="midCat"/>
      </c:valAx>
      <c:valAx>
        <c:axId val="215337600"/>
        <c:scaling>
          <c:orientation val="minMax"/>
        </c:scaling>
        <c:axPos val="l"/>
        <c:numFmt formatCode="General" sourceLinked="1"/>
        <c:tickLblPos val="nextTo"/>
        <c:crossAx val="215336064"/>
        <c:crosses val="autoZero"/>
        <c:crossBetween val="midCat"/>
      </c:valAx>
    </c:plotArea>
    <c:plotVisOnly val="1"/>
  </c:chart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layout>
                <c:manualLayout>
                  <c:x val="-1.9142607174103246E-3"/>
                  <c:y val="-4.1659375911344415E-3"/>
                </c:manualLayout>
              </c:layout>
              <c:numFmt formatCode="General" sourceLinked="0"/>
            </c:trendlineLbl>
          </c:trendline>
          <c:xVal>
            <c:numRef>
              <c:f>[1]Sheet1!$K$1138:$P$1138</c:f>
              <c:numCache>
                <c:formatCode>General</c:formatCode>
                <c:ptCount val="6"/>
                <c:pt idx="0">
                  <c:v>0</c:v>
                </c:pt>
                <c:pt idx="1">
                  <c:v>5</c:v>
                </c:pt>
                <c:pt idx="2">
                  <c:v>10</c:v>
                </c:pt>
                <c:pt idx="3">
                  <c:v>20</c:v>
                </c:pt>
                <c:pt idx="4">
                  <c:v>40</c:v>
                </c:pt>
                <c:pt idx="5">
                  <c:v>80</c:v>
                </c:pt>
              </c:numCache>
            </c:numRef>
          </c:xVal>
          <c:yVal>
            <c:numRef>
              <c:f>[1]Sheet1!$K$1139:$P$1139</c:f>
              <c:numCache>
                <c:formatCode>General</c:formatCode>
                <c:ptCount val="6"/>
                <c:pt idx="0">
                  <c:v>0</c:v>
                </c:pt>
                <c:pt idx="1">
                  <c:v>0.23219999999999999</c:v>
                </c:pt>
                <c:pt idx="2">
                  <c:v>0.42870000000000003</c:v>
                </c:pt>
                <c:pt idx="3">
                  <c:v>0.6573</c:v>
                </c:pt>
                <c:pt idx="4">
                  <c:v>1.1680999999999999</c:v>
                </c:pt>
                <c:pt idx="5">
                  <c:v>1.6348</c:v>
                </c:pt>
              </c:numCache>
            </c:numRef>
          </c:yVal>
        </c:ser>
        <c:axId val="215231104"/>
        <c:axId val="215232896"/>
      </c:scatterChart>
      <c:valAx>
        <c:axId val="215231104"/>
        <c:scaling>
          <c:orientation val="minMax"/>
        </c:scaling>
        <c:axPos val="b"/>
        <c:numFmt formatCode="General" sourceLinked="1"/>
        <c:tickLblPos val="nextTo"/>
        <c:crossAx val="215232896"/>
        <c:crosses val="autoZero"/>
        <c:crossBetween val="midCat"/>
      </c:valAx>
      <c:valAx>
        <c:axId val="215232896"/>
        <c:scaling>
          <c:orientation val="minMax"/>
        </c:scaling>
        <c:axPos val="l"/>
        <c:numFmt formatCode="General" sourceLinked="1"/>
        <c:tickLblPos val="nextTo"/>
        <c:crossAx val="215231104"/>
        <c:crosses val="autoZero"/>
        <c:crossBetween val="midCat"/>
      </c:valAx>
    </c:plotArea>
    <c:plotVisOnly val="1"/>
  </c:chart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layout/>
              <c:numFmt formatCode="General" sourceLinked="0"/>
            </c:trendlineLbl>
          </c:trendline>
          <c:xVal>
            <c:numRef>
              <c:f>[1]Sheet1!$A$1156:$F$1156</c:f>
              <c:numCache>
                <c:formatCode>General</c:formatCode>
                <c:ptCount val="6"/>
                <c:pt idx="0">
                  <c:v>0</c:v>
                </c:pt>
                <c:pt idx="1">
                  <c:v>5</c:v>
                </c:pt>
                <c:pt idx="2">
                  <c:v>10</c:v>
                </c:pt>
                <c:pt idx="3">
                  <c:v>20</c:v>
                </c:pt>
                <c:pt idx="4">
                  <c:v>40</c:v>
                </c:pt>
                <c:pt idx="5">
                  <c:v>80</c:v>
                </c:pt>
              </c:numCache>
            </c:numRef>
          </c:xVal>
          <c:yVal>
            <c:numRef>
              <c:f>[1]Sheet1!$A$1157:$F$1157</c:f>
              <c:numCache>
                <c:formatCode>General</c:formatCode>
                <c:ptCount val="6"/>
                <c:pt idx="0">
                  <c:v>0</c:v>
                </c:pt>
                <c:pt idx="1">
                  <c:v>7.6E-3</c:v>
                </c:pt>
                <c:pt idx="2">
                  <c:v>7.4099999999999999E-2</c:v>
                </c:pt>
                <c:pt idx="3">
                  <c:v>0.1832</c:v>
                </c:pt>
                <c:pt idx="4">
                  <c:v>0.40889999999999999</c:v>
                </c:pt>
                <c:pt idx="5">
                  <c:v>0.73360000000000003</c:v>
                </c:pt>
              </c:numCache>
            </c:numRef>
          </c:yVal>
        </c:ser>
        <c:axId val="215253376"/>
        <c:axId val="215254912"/>
      </c:scatterChart>
      <c:valAx>
        <c:axId val="215253376"/>
        <c:scaling>
          <c:orientation val="minMax"/>
        </c:scaling>
        <c:axPos val="b"/>
        <c:numFmt formatCode="General" sourceLinked="1"/>
        <c:tickLblPos val="nextTo"/>
        <c:crossAx val="215254912"/>
        <c:crosses val="autoZero"/>
        <c:crossBetween val="midCat"/>
      </c:valAx>
      <c:valAx>
        <c:axId val="215254912"/>
        <c:scaling>
          <c:orientation val="minMax"/>
        </c:scaling>
        <c:axPos val="l"/>
        <c:numFmt formatCode="General" sourceLinked="1"/>
        <c:tickLblPos val="nextTo"/>
        <c:crossAx val="215253376"/>
        <c:crosses val="autoZero"/>
        <c:crossBetween val="midCat"/>
      </c:valAx>
    </c:plotArea>
    <c:plotVisOnly val="1"/>
  </c:chart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2.xml"/><Relationship Id="rId2" Type="http://schemas.openxmlformats.org/officeDocument/2006/relationships/chart" Target="../charts/chart11.xml"/><Relationship Id="rId1" Type="http://schemas.openxmlformats.org/officeDocument/2006/relationships/chart" Target="../charts/chart10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5.xml"/><Relationship Id="rId2" Type="http://schemas.openxmlformats.org/officeDocument/2006/relationships/chart" Target="../charts/chart14.xml"/><Relationship Id="rId1" Type="http://schemas.openxmlformats.org/officeDocument/2006/relationships/chart" Target="../charts/chart13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8.xml"/><Relationship Id="rId2" Type="http://schemas.openxmlformats.org/officeDocument/2006/relationships/chart" Target="../charts/chart17.xml"/><Relationship Id="rId1" Type="http://schemas.openxmlformats.org/officeDocument/2006/relationships/chart" Target="../charts/chart16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1.xml"/><Relationship Id="rId2" Type="http://schemas.openxmlformats.org/officeDocument/2006/relationships/chart" Target="../charts/chart20.xml"/><Relationship Id="rId1" Type="http://schemas.openxmlformats.org/officeDocument/2006/relationships/chart" Target="../charts/chart19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4.xml"/><Relationship Id="rId2" Type="http://schemas.openxmlformats.org/officeDocument/2006/relationships/chart" Target="../charts/chart23.xml"/><Relationship Id="rId1" Type="http://schemas.openxmlformats.org/officeDocument/2006/relationships/chart" Target="../charts/chart22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7.xml"/><Relationship Id="rId2" Type="http://schemas.openxmlformats.org/officeDocument/2006/relationships/chart" Target="../charts/chart26.xml"/><Relationship Id="rId1" Type="http://schemas.openxmlformats.org/officeDocument/2006/relationships/chart" Target="../charts/chart25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0.xml"/><Relationship Id="rId2" Type="http://schemas.openxmlformats.org/officeDocument/2006/relationships/chart" Target="../charts/chart29.xml"/><Relationship Id="rId1" Type="http://schemas.openxmlformats.org/officeDocument/2006/relationships/chart" Target="../charts/chart28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3.xml"/><Relationship Id="rId2" Type="http://schemas.openxmlformats.org/officeDocument/2006/relationships/chart" Target="../charts/chart32.xml"/><Relationship Id="rId1" Type="http://schemas.openxmlformats.org/officeDocument/2006/relationships/chart" Target="../charts/chart31.xml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6.xml"/><Relationship Id="rId2" Type="http://schemas.openxmlformats.org/officeDocument/2006/relationships/chart" Target="../charts/chart35.xml"/><Relationship Id="rId1" Type="http://schemas.openxmlformats.org/officeDocument/2006/relationships/chart" Target="../charts/chart34.xml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9.xml"/><Relationship Id="rId2" Type="http://schemas.openxmlformats.org/officeDocument/2006/relationships/chart" Target="../charts/chart38.xml"/><Relationship Id="rId1" Type="http://schemas.openxmlformats.org/officeDocument/2006/relationships/chart" Target="../charts/chart37.xml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2.xml"/><Relationship Id="rId2" Type="http://schemas.openxmlformats.org/officeDocument/2006/relationships/chart" Target="../charts/chart41.xml"/><Relationship Id="rId1" Type="http://schemas.openxmlformats.org/officeDocument/2006/relationships/chart" Target="../charts/chart40.xml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5.xml"/><Relationship Id="rId2" Type="http://schemas.openxmlformats.org/officeDocument/2006/relationships/chart" Target="../charts/chart44.xml"/><Relationship Id="rId1" Type="http://schemas.openxmlformats.org/officeDocument/2006/relationships/chart" Target="../charts/chart43.xml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8.xml"/><Relationship Id="rId2" Type="http://schemas.openxmlformats.org/officeDocument/2006/relationships/chart" Target="../charts/chart47.xml"/><Relationship Id="rId1" Type="http://schemas.openxmlformats.org/officeDocument/2006/relationships/chart" Target="../charts/chart46.xml"/></Relationships>
</file>

<file path=xl/drawings/_rels/drawing1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1.xml"/><Relationship Id="rId2" Type="http://schemas.openxmlformats.org/officeDocument/2006/relationships/chart" Target="../charts/chart50.xml"/><Relationship Id="rId1" Type="http://schemas.openxmlformats.org/officeDocument/2006/relationships/chart" Target="../charts/chart49.xml"/></Relationships>
</file>

<file path=xl/drawings/_rels/drawing1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4.xml"/><Relationship Id="rId2" Type="http://schemas.openxmlformats.org/officeDocument/2006/relationships/chart" Target="../charts/chart53.xml"/><Relationship Id="rId1" Type="http://schemas.openxmlformats.org/officeDocument/2006/relationships/chart" Target="../charts/chart52.xml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7.xml"/><Relationship Id="rId2" Type="http://schemas.openxmlformats.org/officeDocument/2006/relationships/chart" Target="../charts/chart56.xml"/><Relationship Id="rId1" Type="http://schemas.openxmlformats.org/officeDocument/2006/relationships/chart" Target="../charts/chart55.xml"/></Relationships>
</file>

<file path=xl/drawings/_rels/drawing2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0.xml"/><Relationship Id="rId2" Type="http://schemas.openxmlformats.org/officeDocument/2006/relationships/chart" Target="../charts/chart59.xml"/><Relationship Id="rId1" Type="http://schemas.openxmlformats.org/officeDocument/2006/relationships/chart" Target="../charts/chart5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217646</xdr:colOff>
      <xdr:row>106</xdr:row>
      <xdr:rowOff>71437</xdr:rowOff>
    </xdr:from>
    <xdr:to>
      <xdr:col>6</xdr:col>
      <xdr:colOff>369093</xdr:colOff>
      <xdr:row>115</xdr:row>
      <xdr:rowOff>120728</xdr:rowOff>
    </xdr:to>
    <xdr:graphicFrame macro="">
      <xdr:nvGraphicFramePr>
        <xdr:cNvPr id="3" name="图表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235507</xdr:colOff>
      <xdr:row>127</xdr:row>
      <xdr:rowOff>71436</xdr:rowOff>
    </xdr:from>
    <xdr:to>
      <xdr:col>6</xdr:col>
      <xdr:colOff>410767</xdr:colOff>
      <xdr:row>137</xdr:row>
      <xdr:rowOff>29766</xdr:rowOff>
    </xdr:to>
    <xdr:graphicFrame macro="">
      <xdr:nvGraphicFramePr>
        <xdr:cNvPr id="4" name="图表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244077</xdr:colOff>
      <xdr:row>117</xdr:row>
      <xdr:rowOff>29767</xdr:rowOff>
    </xdr:from>
    <xdr:to>
      <xdr:col>6</xdr:col>
      <xdr:colOff>327422</xdr:colOff>
      <xdr:row>126</xdr:row>
      <xdr:rowOff>59531</xdr:rowOff>
    </xdr:to>
    <xdr:graphicFrame macro="">
      <xdr:nvGraphicFramePr>
        <xdr:cNvPr id="5" name="图表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195515</xdr:colOff>
      <xdr:row>102</xdr:row>
      <xdr:rowOff>135357</xdr:rowOff>
    </xdr:from>
    <xdr:to>
      <xdr:col>5</xdr:col>
      <xdr:colOff>772027</xdr:colOff>
      <xdr:row>112</xdr:row>
      <xdr:rowOff>5013</xdr:rowOff>
    </xdr:to>
    <xdr:graphicFrame macro="">
      <xdr:nvGraphicFramePr>
        <xdr:cNvPr id="2" name="图表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210553</xdr:colOff>
      <xdr:row>113</xdr:row>
      <xdr:rowOff>5013</xdr:rowOff>
    </xdr:from>
    <xdr:to>
      <xdr:col>5</xdr:col>
      <xdr:colOff>842210</xdr:colOff>
      <xdr:row>121</xdr:row>
      <xdr:rowOff>65171</xdr:rowOff>
    </xdr:to>
    <xdr:graphicFrame macro="">
      <xdr:nvGraphicFramePr>
        <xdr:cNvPr id="3" name="图表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235618</xdr:colOff>
      <xdr:row>122</xdr:row>
      <xdr:rowOff>95250</xdr:rowOff>
    </xdr:from>
    <xdr:to>
      <xdr:col>5</xdr:col>
      <xdr:colOff>877302</xdr:colOff>
      <xdr:row>130</xdr:row>
      <xdr:rowOff>95250</xdr:rowOff>
    </xdr:to>
    <xdr:graphicFrame macro="">
      <xdr:nvGraphicFramePr>
        <xdr:cNvPr id="4" name="图表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327660</xdr:colOff>
      <xdr:row>103</xdr:row>
      <xdr:rowOff>32657</xdr:rowOff>
    </xdr:from>
    <xdr:to>
      <xdr:col>6</xdr:col>
      <xdr:colOff>70757</xdr:colOff>
      <xdr:row>111</xdr:row>
      <xdr:rowOff>130628</xdr:rowOff>
    </xdr:to>
    <xdr:graphicFrame macro="">
      <xdr:nvGraphicFramePr>
        <xdr:cNvPr id="2" name="图表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359225</xdr:colOff>
      <xdr:row>112</xdr:row>
      <xdr:rowOff>10887</xdr:rowOff>
    </xdr:from>
    <xdr:to>
      <xdr:col>6</xdr:col>
      <xdr:colOff>70757</xdr:colOff>
      <xdr:row>120</xdr:row>
      <xdr:rowOff>103414</xdr:rowOff>
    </xdr:to>
    <xdr:graphicFrame macro="">
      <xdr:nvGraphicFramePr>
        <xdr:cNvPr id="3" name="图表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340723</xdr:colOff>
      <xdr:row>121</xdr:row>
      <xdr:rowOff>76201</xdr:rowOff>
    </xdr:from>
    <xdr:to>
      <xdr:col>6</xdr:col>
      <xdr:colOff>32656</xdr:colOff>
      <xdr:row>130</xdr:row>
      <xdr:rowOff>130629</xdr:rowOff>
    </xdr:to>
    <xdr:graphicFrame macro="">
      <xdr:nvGraphicFramePr>
        <xdr:cNvPr id="4" name="图表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400707</xdr:colOff>
      <xdr:row>103</xdr:row>
      <xdr:rowOff>85396</xdr:rowOff>
    </xdr:from>
    <xdr:to>
      <xdr:col>6</xdr:col>
      <xdr:colOff>302172</xdr:colOff>
      <xdr:row>115</xdr:row>
      <xdr:rowOff>19706</xdr:rowOff>
    </xdr:to>
    <xdr:graphicFrame macro="">
      <xdr:nvGraphicFramePr>
        <xdr:cNvPr id="2" name="图表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380999</xdr:colOff>
      <xdr:row>130</xdr:row>
      <xdr:rowOff>26276</xdr:rowOff>
    </xdr:from>
    <xdr:to>
      <xdr:col>6</xdr:col>
      <xdr:colOff>381000</xdr:colOff>
      <xdr:row>141</xdr:row>
      <xdr:rowOff>131378</xdr:rowOff>
    </xdr:to>
    <xdr:graphicFrame macro="">
      <xdr:nvGraphicFramePr>
        <xdr:cNvPr id="4" name="图表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328448</xdr:colOff>
      <xdr:row>116</xdr:row>
      <xdr:rowOff>118242</xdr:rowOff>
    </xdr:from>
    <xdr:to>
      <xdr:col>6</xdr:col>
      <xdr:colOff>282466</xdr:colOff>
      <xdr:row>128</xdr:row>
      <xdr:rowOff>91966</xdr:rowOff>
    </xdr:to>
    <xdr:graphicFrame macro="">
      <xdr:nvGraphicFramePr>
        <xdr:cNvPr id="5" name="图表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95964</xdr:colOff>
      <xdr:row>102</xdr:row>
      <xdr:rowOff>125016</xdr:rowOff>
    </xdr:from>
    <xdr:to>
      <xdr:col>5</xdr:col>
      <xdr:colOff>958453</xdr:colOff>
      <xdr:row>111</xdr:row>
      <xdr:rowOff>95250</xdr:rowOff>
    </xdr:to>
    <xdr:graphicFrame macro="">
      <xdr:nvGraphicFramePr>
        <xdr:cNvPr id="2" name="图表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110491</xdr:colOff>
      <xdr:row>121</xdr:row>
      <xdr:rowOff>166688</xdr:rowOff>
    </xdr:from>
    <xdr:to>
      <xdr:col>6</xdr:col>
      <xdr:colOff>77390</xdr:colOff>
      <xdr:row>132</xdr:row>
      <xdr:rowOff>113110</xdr:rowOff>
    </xdr:to>
    <xdr:graphicFrame macro="">
      <xdr:nvGraphicFramePr>
        <xdr:cNvPr id="4" name="图表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71437</xdr:colOff>
      <xdr:row>112</xdr:row>
      <xdr:rowOff>47624</xdr:rowOff>
    </xdr:from>
    <xdr:to>
      <xdr:col>6</xdr:col>
      <xdr:colOff>35717</xdr:colOff>
      <xdr:row>121</xdr:row>
      <xdr:rowOff>35719</xdr:rowOff>
    </xdr:to>
    <xdr:graphicFrame macro="">
      <xdr:nvGraphicFramePr>
        <xdr:cNvPr id="5" name="图表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304801</xdr:colOff>
      <xdr:row>103</xdr:row>
      <xdr:rowOff>0</xdr:rowOff>
    </xdr:from>
    <xdr:to>
      <xdr:col>5</xdr:col>
      <xdr:colOff>810986</xdr:colOff>
      <xdr:row>111</xdr:row>
      <xdr:rowOff>0</xdr:rowOff>
    </xdr:to>
    <xdr:graphicFrame macro="">
      <xdr:nvGraphicFramePr>
        <xdr:cNvPr id="2" name="图表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232955</xdr:colOff>
      <xdr:row>112</xdr:row>
      <xdr:rowOff>97971</xdr:rowOff>
    </xdr:from>
    <xdr:to>
      <xdr:col>5</xdr:col>
      <xdr:colOff>854530</xdr:colOff>
      <xdr:row>121</xdr:row>
      <xdr:rowOff>76200</xdr:rowOff>
    </xdr:to>
    <xdr:graphicFrame macro="">
      <xdr:nvGraphicFramePr>
        <xdr:cNvPr id="4" name="图表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255815</xdr:colOff>
      <xdr:row>123</xdr:row>
      <xdr:rowOff>59871</xdr:rowOff>
    </xdr:from>
    <xdr:to>
      <xdr:col>5</xdr:col>
      <xdr:colOff>919844</xdr:colOff>
      <xdr:row>132</xdr:row>
      <xdr:rowOff>108857</xdr:rowOff>
    </xdr:to>
    <xdr:graphicFrame macro="">
      <xdr:nvGraphicFramePr>
        <xdr:cNvPr id="5" name="图表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296654</xdr:colOff>
      <xdr:row>102</xdr:row>
      <xdr:rowOff>167181</xdr:rowOff>
    </xdr:from>
    <xdr:to>
      <xdr:col>6</xdr:col>
      <xdr:colOff>367862</xdr:colOff>
      <xdr:row>114</xdr:row>
      <xdr:rowOff>19708</xdr:rowOff>
    </xdr:to>
    <xdr:graphicFrame macro="">
      <xdr:nvGraphicFramePr>
        <xdr:cNvPr id="2" name="图表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332522</xdr:colOff>
      <xdr:row>114</xdr:row>
      <xdr:rowOff>103132</xdr:rowOff>
    </xdr:from>
    <xdr:to>
      <xdr:col>6</xdr:col>
      <xdr:colOff>492672</xdr:colOff>
      <xdr:row>125</xdr:row>
      <xdr:rowOff>105104</xdr:rowOff>
    </xdr:to>
    <xdr:graphicFrame macro="">
      <xdr:nvGraphicFramePr>
        <xdr:cNvPr id="3" name="图表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294290</xdr:colOff>
      <xdr:row>125</xdr:row>
      <xdr:rowOff>160283</xdr:rowOff>
    </xdr:from>
    <xdr:to>
      <xdr:col>6</xdr:col>
      <xdr:colOff>492673</xdr:colOff>
      <xdr:row>137</xdr:row>
      <xdr:rowOff>0</xdr:rowOff>
    </xdr:to>
    <xdr:graphicFrame macro="">
      <xdr:nvGraphicFramePr>
        <xdr:cNvPr id="4" name="图表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654844</xdr:colOff>
      <xdr:row>102</xdr:row>
      <xdr:rowOff>119063</xdr:rowOff>
    </xdr:from>
    <xdr:to>
      <xdr:col>6</xdr:col>
      <xdr:colOff>541734</xdr:colOff>
      <xdr:row>113</xdr:row>
      <xdr:rowOff>47626</xdr:rowOff>
    </xdr:to>
    <xdr:graphicFrame macro="">
      <xdr:nvGraphicFramePr>
        <xdr:cNvPr id="2" name="图表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1</xdr:colOff>
      <xdr:row>114</xdr:row>
      <xdr:rowOff>53578</xdr:rowOff>
    </xdr:from>
    <xdr:to>
      <xdr:col>6</xdr:col>
      <xdr:colOff>517922</xdr:colOff>
      <xdr:row>123</xdr:row>
      <xdr:rowOff>5953</xdr:rowOff>
    </xdr:to>
    <xdr:graphicFrame macro="">
      <xdr:nvGraphicFramePr>
        <xdr:cNvPr id="3" name="图表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1</xdr:colOff>
      <xdr:row>123</xdr:row>
      <xdr:rowOff>160735</xdr:rowOff>
    </xdr:from>
    <xdr:to>
      <xdr:col>6</xdr:col>
      <xdr:colOff>523876</xdr:colOff>
      <xdr:row>134</xdr:row>
      <xdr:rowOff>113110</xdr:rowOff>
    </xdr:to>
    <xdr:graphicFrame macro="">
      <xdr:nvGraphicFramePr>
        <xdr:cNvPr id="4" name="图表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310244</xdr:colOff>
      <xdr:row>103</xdr:row>
      <xdr:rowOff>87086</xdr:rowOff>
    </xdr:from>
    <xdr:to>
      <xdr:col>6</xdr:col>
      <xdr:colOff>321129</xdr:colOff>
      <xdr:row>112</xdr:row>
      <xdr:rowOff>54428</xdr:rowOff>
    </xdr:to>
    <xdr:graphicFrame macro="">
      <xdr:nvGraphicFramePr>
        <xdr:cNvPr id="5" name="图表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304800</xdr:colOff>
      <xdr:row>125</xdr:row>
      <xdr:rowOff>108858</xdr:rowOff>
    </xdr:from>
    <xdr:to>
      <xdr:col>6</xdr:col>
      <xdr:colOff>370115</xdr:colOff>
      <xdr:row>134</xdr:row>
      <xdr:rowOff>163286</xdr:rowOff>
    </xdr:to>
    <xdr:graphicFrame macro="">
      <xdr:nvGraphicFramePr>
        <xdr:cNvPr id="7" name="图表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348344</xdr:colOff>
      <xdr:row>112</xdr:row>
      <xdr:rowOff>168728</xdr:rowOff>
    </xdr:from>
    <xdr:to>
      <xdr:col>6</xdr:col>
      <xdr:colOff>332015</xdr:colOff>
      <xdr:row>124</xdr:row>
      <xdr:rowOff>32658</xdr:rowOff>
    </xdr:to>
    <xdr:graphicFrame macro="">
      <xdr:nvGraphicFramePr>
        <xdr:cNvPr id="8" name="图表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370113</xdr:colOff>
      <xdr:row>105</xdr:row>
      <xdr:rowOff>119743</xdr:rowOff>
    </xdr:from>
    <xdr:to>
      <xdr:col>6</xdr:col>
      <xdr:colOff>190499</xdr:colOff>
      <xdr:row>116</xdr:row>
      <xdr:rowOff>32657</xdr:rowOff>
    </xdr:to>
    <xdr:graphicFrame macro="">
      <xdr:nvGraphicFramePr>
        <xdr:cNvPr id="2" name="图表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353786</xdr:colOff>
      <xdr:row>117</xdr:row>
      <xdr:rowOff>48985</xdr:rowOff>
    </xdr:from>
    <xdr:to>
      <xdr:col>6</xdr:col>
      <xdr:colOff>234042</xdr:colOff>
      <xdr:row>127</xdr:row>
      <xdr:rowOff>163286</xdr:rowOff>
    </xdr:to>
    <xdr:graphicFrame macro="">
      <xdr:nvGraphicFramePr>
        <xdr:cNvPr id="3" name="图表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348343</xdr:colOff>
      <xdr:row>130</xdr:row>
      <xdr:rowOff>54429</xdr:rowOff>
    </xdr:from>
    <xdr:to>
      <xdr:col>6</xdr:col>
      <xdr:colOff>206830</xdr:colOff>
      <xdr:row>140</xdr:row>
      <xdr:rowOff>27213</xdr:rowOff>
    </xdr:to>
    <xdr:graphicFrame macro="">
      <xdr:nvGraphicFramePr>
        <xdr:cNvPr id="4" name="图表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421820</xdr:colOff>
      <xdr:row>102</xdr:row>
      <xdr:rowOff>59873</xdr:rowOff>
    </xdr:from>
    <xdr:to>
      <xdr:col>6</xdr:col>
      <xdr:colOff>195943</xdr:colOff>
      <xdr:row>111</xdr:row>
      <xdr:rowOff>32658</xdr:rowOff>
    </xdr:to>
    <xdr:graphicFrame macro="">
      <xdr:nvGraphicFramePr>
        <xdr:cNvPr id="2" name="图表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409304</xdr:colOff>
      <xdr:row>112</xdr:row>
      <xdr:rowOff>16328</xdr:rowOff>
    </xdr:from>
    <xdr:to>
      <xdr:col>6</xdr:col>
      <xdr:colOff>174173</xdr:colOff>
      <xdr:row>121</xdr:row>
      <xdr:rowOff>108859</xdr:rowOff>
    </xdr:to>
    <xdr:graphicFrame macro="">
      <xdr:nvGraphicFramePr>
        <xdr:cNvPr id="3" name="图表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435429</xdr:colOff>
      <xdr:row>122</xdr:row>
      <xdr:rowOff>141514</xdr:rowOff>
    </xdr:from>
    <xdr:to>
      <xdr:col>6</xdr:col>
      <xdr:colOff>163286</xdr:colOff>
      <xdr:row>133</xdr:row>
      <xdr:rowOff>76200</xdr:rowOff>
    </xdr:to>
    <xdr:graphicFrame macro="">
      <xdr:nvGraphicFramePr>
        <xdr:cNvPr id="4" name="图表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332014</xdr:colOff>
      <xdr:row>102</xdr:row>
      <xdr:rowOff>70757</xdr:rowOff>
    </xdr:from>
    <xdr:to>
      <xdr:col>6</xdr:col>
      <xdr:colOff>386443</xdr:colOff>
      <xdr:row>111</xdr:row>
      <xdr:rowOff>87087</xdr:rowOff>
    </xdr:to>
    <xdr:graphicFrame macro="">
      <xdr:nvGraphicFramePr>
        <xdr:cNvPr id="2" name="图表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359228</xdr:colOff>
      <xdr:row>112</xdr:row>
      <xdr:rowOff>10885</xdr:rowOff>
    </xdr:from>
    <xdr:to>
      <xdr:col>6</xdr:col>
      <xdr:colOff>375558</xdr:colOff>
      <xdr:row>122</xdr:row>
      <xdr:rowOff>108857</xdr:rowOff>
    </xdr:to>
    <xdr:graphicFrame macro="">
      <xdr:nvGraphicFramePr>
        <xdr:cNvPr id="3" name="图表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342899</xdr:colOff>
      <xdr:row>123</xdr:row>
      <xdr:rowOff>70758</xdr:rowOff>
    </xdr:from>
    <xdr:to>
      <xdr:col>6</xdr:col>
      <xdr:colOff>435429</xdr:colOff>
      <xdr:row>132</xdr:row>
      <xdr:rowOff>114301</xdr:rowOff>
    </xdr:to>
    <xdr:graphicFrame macro="">
      <xdr:nvGraphicFramePr>
        <xdr:cNvPr id="4" name="图表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327421</xdr:colOff>
      <xdr:row>102</xdr:row>
      <xdr:rowOff>89296</xdr:rowOff>
    </xdr:from>
    <xdr:to>
      <xdr:col>7</xdr:col>
      <xdr:colOff>47625</xdr:colOff>
      <xdr:row>111</xdr:row>
      <xdr:rowOff>23813</xdr:rowOff>
    </xdr:to>
    <xdr:graphicFrame macro="">
      <xdr:nvGraphicFramePr>
        <xdr:cNvPr id="4" name="图表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428625</xdr:colOff>
      <xdr:row>111</xdr:row>
      <xdr:rowOff>136922</xdr:rowOff>
    </xdr:from>
    <xdr:to>
      <xdr:col>7</xdr:col>
      <xdr:colOff>214313</xdr:colOff>
      <xdr:row>122</xdr:row>
      <xdr:rowOff>59531</xdr:rowOff>
    </xdr:to>
    <xdr:graphicFrame macro="">
      <xdr:nvGraphicFramePr>
        <xdr:cNvPr id="5" name="图表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452438</xdr:colOff>
      <xdr:row>123</xdr:row>
      <xdr:rowOff>107156</xdr:rowOff>
    </xdr:from>
    <xdr:to>
      <xdr:col>7</xdr:col>
      <xdr:colOff>23813</xdr:colOff>
      <xdr:row>136</xdr:row>
      <xdr:rowOff>29765</xdr:rowOff>
    </xdr:to>
    <xdr:graphicFrame macro="">
      <xdr:nvGraphicFramePr>
        <xdr:cNvPr id="6" name="图表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495300</xdr:colOff>
      <xdr:row>102</xdr:row>
      <xdr:rowOff>100965</xdr:rowOff>
    </xdr:from>
    <xdr:to>
      <xdr:col>6</xdr:col>
      <xdr:colOff>647700</xdr:colOff>
      <xdr:row>111</xdr:row>
      <xdr:rowOff>28575</xdr:rowOff>
    </xdr:to>
    <xdr:graphicFrame macro="">
      <xdr:nvGraphicFramePr>
        <xdr:cNvPr id="2" name="图表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457200</xdr:colOff>
      <xdr:row>111</xdr:row>
      <xdr:rowOff>104776</xdr:rowOff>
    </xdr:from>
    <xdr:to>
      <xdr:col>7</xdr:col>
      <xdr:colOff>57150</xdr:colOff>
      <xdr:row>121</xdr:row>
      <xdr:rowOff>85726</xdr:rowOff>
    </xdr:to>
    <xdr:graphicFrame macro="">
      <xdr:nvGraphicFramePr>
        <xdr:cNvPr id="3" name="图表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361950</xdr:colOff>
      <xdr:row>123</xdr:row>
      <xdr:rowOff>9525</xdr:rowOff>
    </xdr:from>
    <xdr:to>
      <xdr:col>7</xdr:col>
      <xdr:colOff>171450</xdr:colOff>
      <xdr:row>135</xdr:row>
      <xdr:rowOff>38100</xdr:rowOff>
    </xdr:to>
    <xdr:graphicFrame macro="">
      <xdr:nvGraphicFramePr>
        <xdr:cNvPr id="4" name="图表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552450</xdr:colOff>
      <xdr:row>103</xdr:row>
      <xdr:rowOff>152399</xdr:rowOff>
    </xdr:from>
    <xdr:to>
      <xdr:col>7</xdr:col>
      <xdr:colOff>228600</xdr:colOff>
      <xdr:row>117</xdr:row>
      <xdr:rowOff>123824</xdr:rowOff>
    </xdr:to>
    <xdr:graphicFrame macro="">
      <xdr:nvGraphicFramePr>
        <xdr:cNvPr id="2" name="图表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521970</xdr:colOff>
      <xdr:row>118</xdr:row>
      <xdr:rowOff>28575</xdr:rowOff>
    </xdr:from>
    <xdr:to>
      <xdr:col>7</xdr:col>
      <xdr:colOff>114300</xdr:colOff>
      <xdr:row>131</xdr:row>
      <xdr:rowOff>142875</xdr:rowOff>
    </xdr:to>
    <xdr:graphicFrame macro="">
      <xdr:nvGraphicFramePr>
        <xdr:cNvPr id="3" name="图表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428625</xdr:colOff>
      <xdr:row>133</xdr:row>
      <xdr:rowOff>66675</xdr:rowOff>
    </xdr:from>
    <xdr:to>
      <xdr:col>7</xdr:col>
      <xdr:colOff>238125</xdr:colOff>
      <xdr:row>146</xdr:row>
      <xdr:rowOff>0</xdr:rowOff>
    </xdr:to>
    <xdr:graphicFrame macro="">
      <xdr:nvGraphicFramePr>
        <xdr:cNvPr id="4" name="图表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266701</xdr:colOff>
      <xdr:row>107</xdr:row>
      <xdr:rowOff>114299</xdr:rowOff>
    </xdr:from>
    <xdr:to>
      <xdr:col>5</xdr:col>
      <xdr:colOff>514351</xdr:colOff>
      <xdr:row>121</xdr:row>
      <xdr:rowOff>104774</xdr:rowOff>
    </xdr:to>
    <xdr:graphicFrame macro="">
      <xdr:nvGraphicFramePr>
        <xdr:cNvPr id="2" name="图表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285750</xdr:colOff>
      <xdr:row>122</xdr:row>
      <xdr:rowOff>7620</xdr:rowOff>
    </xdr:from>
    <xdr:to>
      <xdr:col>5</xdr:col>
      <xdr:colOff>695325</xdr:colOff>
      <xdr:row>136</xdr:row>
      <xdr:rowOff>9525</xdr:rowOff>
    </xdr:to>
    <xdr:graphicFrame macro="">
      <xdr:nvGraphicFramePr>
        <xdr:cNvPr id="3" name="图表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333375</xdr:colOff>
      <xdr:row>137</xdr:row>
      <xdr:rowOff>95250</xdr:rowOff>
    </xdr:from>
    <xdr:to>
      <xdr:col>5</xdr:col>
      <xdr:colOff>619125</xdr:colOff>
      <xdr:row>152</xdr:row>
      <xdr:rowOff>102870</xdr:rowOff>
    </xdr:to>
    <xdr:graphicFrame macro="">
      <xdr:nvGraphicFramePr>
        <xdr:cNvPr id="4" name="图表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219076</xdr:colOff>
      <xdr:row>103</xdr:row>
      <xdr:rowOff>114300</xdr:rowOff>
    </xdr:from>
    <xdr:to>
      <xdr:col>5</xdr:col>
      <xdr:colOff>485775</xdr:colOff>
      <xdr:row>116</xdr:row>
      <xdr:rowOff>152399</xdr:rowOff>
    </xdr:to>
    <xdr:graphicFrame macro="">
      <xdr:nvGraphicFramePr>
        <xdr:cNvPr id="2" name="图表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249555</xdr:colOff>
      <xdr:row>118</xdr:row>
      <xdr:rowOff>7620</xdr:rowOff>
    </xdr:from>
    <xdr:to>
      <xdr:col>5</xdr:col>
      <xdr:colOff>523875</xdr:colOff>
      <xdr:row>132</xdr:row>
      <xdr:rowOff>0</xdr:rowOff>
    </xdr:to>
    <xdr:graphicFrame macro="">
      <xdr:nvGraphicFramePr>
        <xdr:cNvPr id="3" name="图表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266700</xdr:colOff>
      <xdr:row>133</xdr:row>
      <xdr:rowOff>47625</xdr:rowOff>
    </xdr:from>
    <xdr:to>
      <xdr:col>5</xdr:col>
      <xdr:colOff>542925</xdr:colOff>
      <xdr:row>148</xdr:row>
      <xdr:rowOff>66674</xdr:rowOff>
    </xdr:to>
    <xdr:graphicFrame macro="">
      <xdr:nvGraphicFramePr>
        <xdr:cNvPr id="4" name="图表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333376</xdr:colOff>
      <xdr:row>103</xdr:row>
      <xdr:rowOff>142874</xdr:rowOff>
    </xdr:from>
    <xdr:to>
      <xdr:col>5</xdr:col>
      <xdr:colOff>704851</xdr:colOff>
      <xdr:row>117</xdr:row>
      <xdr:rowOff>152399</xdr:rowOff>
    </xdr:to>
    <xdr:graphicFrame macro="">
      <xdr:nvGraphicFramePr>
        <xdr:cNvPr id="2" name="图表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316230</xdr:colOff>
      <xdr:row>118</xdr:row>
      <xdr:rowOff>165735</xdr:rowOff>
    </xdr:from>
    <xdr:to>
      <xdr:col>5</xdr:col>
      <xdr:colOff>704850</xdr:colOff>
      <xdr:row>131</xdr:row>
      <xdr:rowOff>85725</xdr:rowOff>
    </xdr:to>
    <xdr:graphicFrame macro="">
      <xdr:nvGraphicFramePr>
        <xdr:cNvPr id="3" name="图表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333374</xdr:colOff>
      <xdr:row>132</xdr:row>
      <xdr:rowOff>104775</xdr:rowOff>
    </xdr:from>
    <xdr:to>
      <xdr:col>5</xdr:col>
      <xdr:colOff>695324</xdr:colOff>
      <xdr:row>144</xdr:row>
      <xdr:rowOff>152401</xdr:rowOff>
    </xdr:to>
    <xdr:graphicFrame macro="">
      <xdr:nvGraphicFramePr>
        <xdr:cNvPr id="4" name="图表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746125</xdr:colOff>
      <xdr:row>103</xdr:row>
      <xdr:rowOff>104774</xdr:rowOff>
    </xdr:from>
    <xdr:to>
      <xdr:col>6</xdr:col>
      <xdr:colOff>952500</xdr:colOff>
      <xdr:row>118</xdr:row>
      <xdr:rowOff>15873</xdr:rowOff>
    </xdr:to>
    <xdr:graphicFrame macro="">
      <xdr:nvGraphicFramePr>
        <xdr:cNvPr id="2" name="图表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742316</xdr:colOff>
      <xdr:row>119</xdr:row>
      <xdr:rowOff>133350</xdr:rowOff>
    </xdr:from>
    <xdr:to>
      <xdr:col>7</xdr:col>
      <xdr:colOff>38100</xdr:colOff>
      <xdr:row>133</xdr:row>
      <xdr:rowOff>104775</xdr:rowOff>
    </xdr:to>
    <xdr:graphicFrame macro="">
      <xdr:nvGraphicFramePr>
        <xdr:cNvPr id="3" name="图表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749300</xdr:colOff>
      <xdr:row>135</xdr:row>
      <xdr:rowOff>19050</xdr:rowOff>
    </xdr:from>
    <xdr:to>
      <xdr:col>7</xdr:col>
      <xdr:colOff>104775</xdr:colOff>
      <xdr:row>149</xdr:row>
      <xdr:rowOff>64770</xdr:rowOff>
    </xdr:to>
    <xdr:graphicFrame macro="">
      <xdr:nvGraphicFramePr>
        <xdr:cNvPr id="4" name="图表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161925</xdr:colOff>
      <xdr:row>102</xdr:row>
      <xdr:rowOff>123825</xdr:rowOff>
    </xdr:from>
    <xdr:to>
      <xdr:col>9</xdr:col>
      <xdr:colOff>219075</xdr:colOff>
      <xdr:row>113</xdr:row>
      <xdr:rowOff>133350</xdr:rowOff>
    </xdr:to>
    <xdr:graphicFrame macro="">
      <xdr:nvGraphicFramePr>
        <xdr:cNvPr id="2" name="图表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163830</xdr:colOff>
      <xdr:row>114</xdr:row>
      <xdr:rowOff>76200</xdr:rowOff>
    </xdr:from>
    <xdr:to>
      <xdr:col>9</xdr:col>
      <xdr:colOff>228600</xdr:colOff>
      <xdr:row>129</xdr:row>
      <xdr:rowOff>76200</xdr:rowOff>
    </xdr:to>
    <xdr:graphicFrame macro="">
      <xdr:nvGraphicFramePr>
        <xdr:cNvPr id="3" name="图表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104776</xdr:colOff>
      <xdr:row>131</xdr:row>
      <xdr:rowOff>85725</xdr:rowOff>
    </xdr:from>
    <xdr:to>
      <xdr:col>9</xdr:col>
      <xdr:colOff>228600</xdr:colOff>
      <xdr:row>144</xdr:row>
      <xdr:rowOff>142875</xdr:rowOff>
    </xdr:to>
    <xdr:graphicFrame macro="">
      <xdr:nvGraphicFramePr>
        <xdr:cNvPr id="4" name="图表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39532;&#23477;&#32769;&#24072;&#25968;&#25454;/&#20316;&#22270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\WeChat%20Files\ai_haha488\Files\&#34880;&#28165;&#26679;&#21697;&#65288;&#26032;2&#65289;(2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>
        <row r="3">
          <cell r="A3">
            <v>0</v>
          </cell>
          <cell r="B3">
            <v>0</v>
          </cell>
          <cell r="L3">
            <v>0</v>
          </cell>
          <cell r="M3">
            <v>0</v>
          </cell>
        </row>
        <row r="4">
          <cell r="A4">
            <v>10</v>
          </cell>
          <cell r="B4">
            <v>4.9000000000000002E-2</v>
          </cell>
          <cell r="L4">
            <v>10</v>
          </cell>
          <cell r="M4">
            <v>6.9099999999999995E-2</v>
          </cell>
        </row>
        <row r="5">
          <cell r="A5">
            <v>20</v>
          </cell>
          <cell r="B5">
            <v>0.1129</v>
          </cell>
          <cell r="L5">
            <v>20</v>
          </cell>
          <cell r="M5">
            <v>0.16259999999999999</v>
          </cell>
        </row>
        <row r="6">
          <cell r="A6">
            <v>40</v>
          </cell>
          <cell r="B6">
            <v>0.2455</v>
          </cell>
          <cell r="L6">
            <v>40</v>
          </cell>
          <cell r="M6">
            <v>0.30380000000000001</v>
          </cell>
        </row>
        <row r="7">
          <cell r="A7">
            <v>80</v>
          </cell>
          <cell r="B7">
            <v>0.49669999999999997</v>
          </cell>
          <cell r="L7">
            <v>80</v>
          </cell>
          <cell r="M7">
            <v>0.59719999999999995</v>
          </cell>
        </row>
        <row r="8">
          <cell r="A8">
            <v>160</v>
          </cell>
          <cell r="B8">
            <v>0.88649999999999995</v>
          </cell>
          <cell r="L8">
            <v>160</v>
          </cell>
          <cell r="M8">
            <v>1.1017999999999999</v>
          </cell>
        </row>
        <row r="19">
          <cell r="A19">
            <v>0</v>
          </cell>
          <cell r="B19">
            <v>0</v>
          </cell>
        </row>
        <row r="20">
          <cell r="A20">
            <v>10</v>
          </cell>
          <cell r="B20">
            <v>3.4099999999999998E-2</v>
          </cell>
        </row>
        <row r="21">
          <cell r="A21">
            <v>20</v>
          </cell>
          <cell r="B21">
            <v>0.104</v>
          </cell>
        </row>
        <row r="22">
          <cell r="A22">
            <v>40</v>
          </cell>
          <cell r="B22">
            <v>0.19550000000000001</v>
          </cell>
        </row>
        <row r="23">
          <cell r="A23">
            <v>80</v>
          </cell>
          <cell r="B23">
            <v>0.42209999999999998</v>
          </cell>
        </row>
        <row r="24">
          <cell r="A24">
            <v>160</v>
          </cell>
          <cell r="B24">
            <v>0.77700000000000002</v>
          </cell>
        </row>
        <row r="98">
          <cell r="L98">
            <v>0</v>
          </cell>
          <cell r="M98">
            <v>0</v>
          </cell>
        </row>
        <row r="99">
          <cell r="L99">
            <v>50</v>
          </cell>
          <cell r="M99">
            <v>0.1389</v>
          </cell>
        </row>
        <row r="100">
          <cell r="A100">
            <v>0</v>
          </cell>
          <cell r="B100">
            <v>0</v>
          </cell>
          <cell r="L100">
            <v>100</v>
          </cell>
          <cell r="M100">
            <v>0.28599999999999998</v>
          </cell>
        </row>
        <row r="101">
          <cell r="A101">
            <v>50</v>
          </cell>
          <cell r="B101">
            <v>1.0699999999999999E-2</v>
          </cell>
          <cell r="L101">
            <v>200</v>
          </cell>
          <cell r="M101">
            <v>0.50509999999999999</v>
          </cell>
        </row>
        <row r="102">
          <cell r="A102">
            <v>100</v>
          </cell>
          <cell r="B102">
            <v>6.59E-2</v>
          </cell>
          <cell r="L102">
            <v>400</v>
          </cell>
          <cell r="M102">
            <v>1.0093000000000001</v>
          </cell>
        </row>
        <row r="103">
          <cell r="A103">
            <v>200</v>
          </cell>
          <cell r="B103">
            <v>0.185</v>
          </cell>
          <cell r="L103">
            <v>800</v>
          </cell>
          <cell r="M103">
            <v>1.6791</v>
          </cell>
        </row>
        <row r="104">
          <cell r="A104">
            <v>400</v>
          </cell>
          <cell r="B104">
            <v>0.43419999999999997</v>
          </cell>
        </row>
        <row r="105">
          <cell r="A105">
            <v>800</v>
          </cell>
          <cell r="B105">
            <v>0.93189999999999995</v>
          </cell>
        </row>
        <row r="112">
          <cell r="A112">
            <v>0</v>
          </cell>
          <cell r="B112">
            <v>0</v>
          </cell>
        </row>
        <row r="113">
          <cell r="A113">
            <v>50</v>
          </cell>
          <cell r="B113">
            <v>0.11650000000000001</v>
          </cell>
        </row>
        <row r="114">
          <cell r="A114">
            <v>100</v>
          </cell>
          <cell r="B114">
            <v>0.23899999999999999</v>
          </cell>
        </row>
        <row r="115">
          <cell r="A115">
            <v>200</v>
          </cell>
          <cell r="B115">
            <v>0.41489999999999999</v>
          </cell>
        </row>
        <row r="116">
          <cell r="A116">
            <v>400</v>
          </cell>
          <cell r="B116">
            <v>0.74480000000000002</v>
          </cell>
        </row>
        <row r="117">
          <cell r="A117">
            <v>800</v>
          </cell>
          <cell r="B117">
            <v>1.204</v>
          </cell>
        </row>
        <row r="205">
          <cell r="L205">
            <v>0</v>
          </cell>
          <cell r="M205">
            <v>0</v>
          </cell>
        </row>
        <row r="206">
          <cell r="A206">
            <v>0</v>
          </cell>
          <cell r="B206">
            <v>0</v>
          </cell>
          <cell r="L206">
            <v>5</v>
          </cell>
          <cell r="M206">
            <v>2.6599999999999999E-2</v>
          </cell>
        </row>
        <row r="207">
          <cell r="A207">
            <v>5</v>
          </cell>
          <cell r="B207">
            <v>0.1157</v>
          </cell>
          <cell r="L207">
            <v>10</v>
          </cell>
          <cell r="M207">
            <v>9.3200000000000005E-2</v>
          </cell>
        </row>
        <row r="208">
          <cell r="A208">
            <v>10</v>
          </cell>
          <cell r="B208">
            <v>0.2016</v>
          </cell>
          <cell r="L208">
            <v>20</v>
          </cell>
          <cell r="M208">
            <v>0.18779999999999999</v>
          </cell>
        </row>
        <row r="209">
          <cell r="A209">
            <v>20</v>
          </cell>
          <cell r="B209">
            <v>0.35749999999999998</v>
          </cell>
          <cell r="L209">
            <v>40</v>
          </cell>
          <cell r="M209">
            <v>0.43859999999999999</v>
          </cell>
        </row>
        <row r="210">
          <cell r="A210">
            <v>40</v>
          </cell>
          <cell r="B210">
            <v>0.57120000000000004</v>
          </cell>
        </row>
        <row r="211">
          <cell r="A211">
            <v>80</v>
          </cell>
          <cell r="B211">
            <v>1.1347</v>
          </cell>
        </row>
        <row r="216">
          <cell r="A216">
            <v>0</v>
          </cell>
          <cell r="B216">
            <v>0</v>
          </cell>
        </row>
        <row r="217">
          <cell r="A217">
            <v>5</v>
          </cell>
          <cell r="B217">
            <v>0.28989999999999999</v>
          </cell>
        </row>
        <row r="218">
          <cell r="A218">
            <v>10</v>
          </cell>
          <cell r="B218">
            <v>0.45319999999999999</v>
          </cell>
        </row>
        <row r="219">
          <cell r="A219">
            <v>20</v>
          </cell>
          <cell r="B219">
            <v>0.81359999999999999</v>
          </cell>
        </row>
        <row r="220">
          <cell r="A220">
            <v>40</v>
          </cell>
          <cell r="B220">
            <v>1.4766999999999999</v>
          </cell>
        </row>
        <row r="221">
          <cell r="A221">
            <v>80</v>
          </cell>
          <cell r="B221">
            <v>2.3365999999999998</v>
          </cell>
        </row>
        <row r="263">
          <cell r="M263">
            <v>0</v>
          </cell>
          <cell r="N263">
            <v>0</v>
          </cell>
        </row>
        <row r="264">
          <cell r="M264">
            <v>2.5</v>
          </cell>
          <cell r="N264">
            <v>0.182</v>
          </cell>
        </row>
        <row r="265">
          <cell r="A265">
            <v>0</v>
          </cell>
          <cell r="B265">
            <v>0</v>
          </cell>
          <cell r="M265">
            <v>5</v>
          </cell>
          <cell r="N265">
            <v>0.30049999999999999</v>
          </cell>
        </row>
        <row r="266">
          <cell r="A266">
            <v>2.5</v>
          </cell>
          <cell r="B266">
            <v>0.11509999999999999</v>
          </cell>
          <cell r="M266">
            <v>10</v>
          </cell>
          <cell r="N266">
            <v>0.49419999999999997</v>
          </cell>
        </row>
        <row r="267">
          <cell r="A267">
            <v>5</v>
          </cell>
          <cell r="B267">
            <v>0.2422</v>
          </cell>
          <cell r="M267">
            <v>20</v>
          </cell>
          <cell r="N267">
            <v>0.79690000000000005</v>
          </cell>
        </row>
        <row r="268">
          <cell r="A268">
            <v>10</v>
          </cell>
          <cell r="B268">
            <v>0.50260000000000005</v>
          </cell>
          <cell r="M268">
            <v>40</v>
          </cell>
          <cell r="N268">
            <v>1.4574</v>
          </cell>
        </row>
        <row r="269">
          <cell r="A269">
            <v>20</v>
          </cell>
          <cell r="B269">
            <v>0.95420000000000005</v>
          </cell>
        </row>
        <row r="270">
          <cell r="A270">
            <v>40</v>
          </cell>
          <cell r="B270">
            <v>1.6559999999999999</v>
          </cell>
        </row>
        <row r="279">
          <cell r="A279">
            <v>0</v>
          </cell>
          <cell r="B279">
            <v>0</v>
          </cell>
        </row>
        <row r="280">
          <cell r="A280">
            <v>2.5</v>
          </cell>
          <cell r="B280">
            <v>0.125</v>
          </cell>
        </row>
        <row r="281">
          <cell r="A281">
            <v>5</v>
          </cell>
          <cell r="B281">
            <v>0.27310000000000001</v>
          </cell>
        </row>
        <row r="282">
          <cell r="A282">
            <v>10</v>
          </cell>
          <cell r="B282">
            <v>0.53</v>
          </cell>
        </row>
        <row r="283">
          <cell r="A283">
            <v>20</v>
          </cell>
          <cell r="B283">
            <v>1.1180000000000001</v>
          </cell>
        </row>
        <row r="284">
          <cell r="A284">
            <v>40</v>
          </cell>
          <cell r="B284">
            <v>1.8723000000000001</v>
          </cell>
        </row>
        <row r="337">
          <cell r="L337">
            <v>0</v>
          </cell>
          <cell r="M337">
            <v>0</v>
          </cell>
        </row>
        <row r="338">
          <cell r="L338">
            <v>40</v>
          </cell>
          <cell r="M338">
            <v>0.11609999999999999</v>
          </cell>
        </row>
        <row r="339">
          <cell r="L339">
            <v>80</v>
          </cell>
          <cell r="M339">
            <v>0.2286</v>
          </cell>
        </row>
        <row r="340">
          <cell r="L340">
            <v>160</v>
          </cell>
          <cell r="M340">
            <v>0.42180000000000001</v>
          </cell>
        </row>
        <row r="341">
          <cell r="L341">
            <v>320</v>
          </cell>
          <cell r="M341">
            <v>0.71419999999999995</v>
          </cell>
        </row>
        <row r="342">
          <cell r="L342">
            <v>640</v>
          </cell>
          <cell r="M342">
            <v>1.2338</v>
          </cell>
        </row>
        <row r="343">
          <cell r="B343">
            <v>0</v>
          </cell>
          <cell r="C343">
            <v>0</v>
          </cell>
        </row>
        <row r="344">
          <cell r="B344">
            <v>40</v>
          </cell>
          <cell r="C344">
            <v>0.17530000000000001</v>
          </cell>
        </row>
        <row r="345">
          <cell r="B345">
            <v>80</v>
          </cell>
          <cell r="C345">
            <v>0.34339999999999998</v>
          </cell>
        </row>
        <row r="346">
          <cell r="B346">
            <v>160</v>
          </cell>
          <cell r="C346">
            <v>0.61119999999999997</v>
          </cell>
        </row>
        <row r="347">
          <cell r="B347">
            <v>320</v>
          </cell>
          <cell r="C347">
            <v>1.1868000000000001</v>
          </cell>
        </row>
        <row r="348">
          <cell r="B348">
            <v>640</v>
          </cell>
          <cell r="C348">
            <v>1.9839</v>
          </cell>
        </row>
        <row r="349">
          <cell r="C349">
            <v>0</v>
          </cell>
          <cell r="D349">
            <v>0</v>
          </cell>
        </row>
        <row r="350">
          <cell r="C350">
            <v>40</v>
          </cell>
          <cell r="D350">
            <v>0.12989999999999999</v>
          </cell>
        </row>
        <row r="351">
          <cell r="C351">
            <v>80</v>
          </cell>
          <cell r="D351">
            <v>0.26469999999999999</v>
          </cell>
        </row>
        <row r="352">
          <cell r="C352">
            <v>160</v>
          </cell>
          <cell r="D352">
            <v>0.5111</v>
          </cell>
        </row>
        <row r="353">
          <cell r="C353">
            <v>320</v>
          </cell>
          <cell r="D353">
            <v>0.96589999999999998</v>
          </cell>
        </row>
        <row r="354">
          <cell r="C354">
            <v>640</v>
          </cell>
          <cell r="D354">
            <v>1.702</v>
          </cell>
        </row>
        <row r="395">
          <cell r="A395">
            <v>0</v>
          </cell>
          <cell r="B395">
            <v>0.5</v>
          </cell>
          <cell r="C395">
            <v>1</v>
          </cell>
          <cell r="D395">
            <v>2</v>
          </cell>
          <cell r="E395">
            <v>4</v>
          </cell>
          <cell r="F395">
            <v>8</v>
          </cell>
          <cell r="L395">
            <v>0</v>
          </cell>
          <cell r="M395">
            <v>0.5</v>
          </cell>
          <cell r="N395">
            <v>1</v>
          </cell>
          <cell r="O395">
            <v>2</v>
          </cell>
          <cell r="P395">
            <v>4</v>
          </cell>
          <cell r="Q395">
            <v>8</v>
          </cell>
        </row>
        <row r="396">
          <cell r="A396">
            <v>0</v>
          </cell>
          <cell r="B396">
            <v>0.15290000000000001</v>
          </cell>
          <cell r="C396">
            <v>0.29060000000000002</v>
          </cell>
          <cell r="D396">
            <v>0.4783</v>
          </cell>
          <cell r="E396">
            <v>0.91339999999999999</v>
          </cell>
          <cell r="F396">
            <v>1.6792</v>
          </cell>
          <cell r="L396">
            <v>0</v>
          </cell>
          <cell r="M396">
            <v>0.1004</v>
          </cell>
          <cell r="N396">
            <v>0.25480000000000003</v>
          </cell>
          <cell r="O396">
            <v>0.55700000000000005</v>
          </cell>
          <cell r="P396">
            <v>1.3289</v>
          </cell>
          <cell r="Q396">
            <v>2.0108000000000001</v>
          </cell>
        </row>
        <row r="413">
          <cell r="A413">
            <v>0</v>
          </cell>
          <cell r="B413">
            <v>0.5</v>
          </cell>
          <cell r="C413">
            <v>1</v>
          </cell>
          <cell r="D413">
            <v>2</v>
          </cell>
          <cell r="E413">
            <v>4</v>
          </cell>
          <cell r="F413">
            <v>8</v>
          </cell>
        </row>
        <row r="414">
          <cell r="A414">
            <v>0</v>
          </cell>
          <cell r="B414">
            <v>0.28989999999999999</v>
          </cell>
          <cell r="C414">
            <v>0.45319999999999999</v>
          </cell>
          <cell r="D414">
            <v>0.81359999999999999</v>
          </cell>
          <cell r="E414">
            <v>1.4766999999999999</v>
          </cell>
          <cell r="F414">
            <v>2.3365999999999998</v>
          </cell>
        </row>
        <row r="457">
          <cell r="M457">
            <v>0</v>
          </cell>
          <cell r="N457">
            <v>3</v>
          </cell>
          <cell r="O457">
            <v>6</v>
          </cell>
          <cell r="P457">
            <v>12</v>
          </cell>
          <cell r="Q457">
            <v>24</v>
          </cell>
          <cell r="R457">
            <v>48</v>
          </cell>
        </row>
        <row r="458">
          <cell r="A458">
            <v>0</v>
          </cell>
          <cell r="B458">
            <v>3</v>
          </cell>
          <cell r="C458">
            <v>6</v>
          </cell>
          <cell r="D458">
            <v>12</v>
          </cell>
          <cell r="E458">
            <v>24</v>
          </cell>
          <cell r="F458">
            <v>48</v>
          </cell>
          <cell r="M458">
            <v>0</v>
          </cell>
          <cell r="N458">
            <v>7.1900000000000006E-2</v>
          </cell>
          <cell r="O458">
            <v>0.1341</v>
          </cell>
          <cell r="P458">
            <v>0.31330000000000002</v>
          </cell>
          <cell r="Q458">
            <v>0.5665</v>
          </cell>
          <cell r="R458">
            <v>1.1480999999999999</v>
          </cell>
        </row>
        <row r="459">
          <cell r="A459">
            <v>0</v>
          </cell>
          <cell r="B459">
            <v>0.14549999999999999</v>
          </cell>
          <cell r="C459">
            <v>0.34129999999999999</v>
          </cell>
          <cell r="D459">
            <v>0.623</v>
          </cell>
          <cell r="E459">
            <v>1.1972</v>
          </cell>
          <cell r="F459">
            <v>1.9838</v>
          </cell>
        </row>
        <row r="476">
          <cell r="A476">
            <v>0</v>
          </cell>
          <cell r="B476">
            <v>3</v>
          </cell>
          <cell r="C476">
            <v>6</v>
          </cell>
          <cell r="D476">
            <v>12</v>
          </cell>
          <cell r="E476">
            <v>24</v>
          </cell>
          <cell r="F476">
            <v>48</v>
          </cell>
        </row>
        <row r="477">
          <cell r="A477">
            <v>0</v>
          </cell>
          <cell r="B477">
            <v>0.1744</v>
          </cell>
          <cell r="C477">
            <v>0.28689999999999999</v>
          </cell>
          <cell r="D477">
            <v>0.53890000000000005</v>
          </cell>
          <cell r="E477">
            <v>0.94110000000000005</v>
          </cell>
          <cell r="F477">
            <v>1.4319999999999999</v>
          </cell>
        </row>
        <row r="515">
          <cell r="A515">
            <v>0</v>
          </cell>
          <cell r="B515">
            <v>5</v>
          </cell>
          <cell r="C515">
            <v>10</v>
          </cell>
          <cell r="D515">
            <v>20</v>
          </cell>
          <cell r="E515">
            <v>40</v>
          </cell>
          <cell r="F515">
            <v>80</v>
          </cell>
          <cell r="K515">
            <v>0</v>
          </cell>
          <cell r="L515">
            <v>5</v>
          </cell>
          <cell r="M515">
            <v>10</v>
          </cell>
          <cell r="N515">
            <v>20</v>
          </cell>
          <cell r="O515">
            <v>40</v>
          </cell>
          <cell r="P515">
            <v>80</v>
          </cell>
        </row>
        <row r="516">
          <cell r="A516">
            <v>0</v>
          </cell>
          <cell r="B516">
            <v>0.18429999999999999</v>
          </cell>
          <cell r="C516">
            <v>0.35699999999999998</v>
          </cell>
          <cell r="D516">
            <v>0.71209999999999996</v>
          </cell>
          <cell r="E516">
            <v>1.3340000000000001</v>
          </cell>
          <cell r="F516">
            <v>2.1503999999999999</v>
          </cell>
          <cell r="K516">
            <v>0</v>
          </cell>
          <cell r="L516">
            <v>0.10390000000000001</v>
          </cell>
          <cell r="M516">
            <v>0.22739999999999999</v>
          </cell>
          <cell r="N516">
            <v>0.50409999999999999</v>
          </cell>
          <cell r="O516">
            <v>0.9395</v>
          </cell>
          <cell r="P516">
            <v>1.7081999999999999</v>
          </cell>
        </row>
        <row r="532">
          <cell r="A532">
            <v>0</v>
          </cell>
          <cell r="B532">
            <v>5</v>
          </cell>
          <cell r="C532">
            <v>10</v>
          </cell>
          <cell r="D532">
            <v>20</v>
          </cell>
          <cell r="E532">
            <v>40</v>
          </cell>
          <cell r="F532">
            <v>80</v>
          </cell>
        </row>
        <row r="533">
          <cell r="A533">
            <v>0</v>
          </cell>
          <cell r="B533">
            <v>0.1124</v>
          </cell>
          <cell r="C533">
            <v>0.23499999999999999</v>
          </cell>
          <cell r="D533">
            <v>0.64890000000000003</v>
          </cell>
          <cell r="E533">
            <v>1.0229999999999999</v>
          </cell>
          <cell r="F533">
            <v>1.8931</v>
          </cell>
        </row>
        <row r="577">
          <cell r="K577">
            <v>0</v>
          </cell>
          <cell r="L577">
            <v>3</v>
          </cell>
          <cell r="M577">
            <v>6</v>
          </cell>
          <cell r="N577">
            <v>12</v>
          </cell>
          <cell r="O577">
            <v>24</v>
          </cell>
          <cell r="P577">
            <v>48</v>
          </cell>
        </row>
        <row r="578">
          <cell r="A578">
            <v>0</v>
          </cell>
          <cell r="B578">
            <v>3</v>
          </cell>
          <cell r="C578">
            <v>6</v>
          </cell>
          <cell r="D578">
            <v>12</v>
          </cell>
          <cell r="E578">
            <v>24</v>
          </cell>
          <cell r="F578">
            <v>48</v>
          </cell>
          <cell r="K578">
            <v>0</v>
          </cell>
          <cell r="L578">
            <v>0.13150000000000001</v>
          </cell>
          <cell r="M578">
            <v>0.2964</v>
          </cell>
          <cell r="N578">
            <v>0.58279999999999998</v>
          </cell>
          <cell r="O578">
            <v>0.93120000000000003</v>
          </cell>
          <cell r="P578">
            <v>1.7287999999999999</v>
          </cell>
        </row>
        <row r="579">
          <cell r="A579">
            <v>0</v>
          </cell>
          <cell r="B579">
            <v>0.20649999999999999</v>
          </cell>
          <cell r="C579">
            <v>0.3861</v>
          </cell>
          <cell r="D579">
            <v>0.75060000000000004</v>
          </cell>
          <cell r="E579">
            <v>1.1687000000000001</v>
          </cell>
          <cell r="F579">
            <v>1.9418</v>
          </cell>
        </row>
        <row r="596">
          <cell r="A596">
            <v>0</v>
          </cell>
          <cell r="B596">
            <v>3</v>
          </cell>
          <cell r="C596">
            <v>6</v>
          </cell>
          <cell r="D596">
            <v>12</v>
          </cell>
          <cell r="E596">
            <v>24</v>
          </cell>
          <cell r="F596">
            <v>48</v>
          </cell>
        </row>
        <row r="597">
          <cell r="A597">
            <v>0</v>
          </cell>
          <cell r="B597">
            <v>4.4699999999999997E-2</v>
          </cell>
          <cell r="C597">
            <v>0.1096</v>
          </cell>
          <cell r="D597">
            <v>0.16800000000000001</v>
          </cell>
          <cell r="E597">
            <v>0.4299</v>
          </cell>
          <cell r="F597">
            <v>0.83530000000000004</v>
          </cell>
        </row>
        <row r="630">
          <cell r="L630">
            <v>0</v>
          </cell>
          <cell r="M630">
            <v>7.5</v>
          </cell>
          <cell r="N630">
            <v>15</v>
          </cell>
          <cell r="O630">
            <v>30</v>
          </cell>
          <cell r="P630">
            <v>60</v>
          </cell>
          <cell r="Q630">
            <v>120</v>
          </cell>
        </row>
        <row r="631">
          <cell r="A631">
            <v>0</v>
          </cell>
          <cell r="B631">
            <v>7.5</v>
          </cell>
          <cell r="C631">
            <v>15</v>
          </cell>
          <cell r="D631">
            <v>30</v>
          </cell>
          <cell r="E631">
            <v>60</v>
          </cell>
          <cell r="F631">
            <v>120</v>
          </cell>
          <cell r="L631">
            <v>0</v>
          </cell>
          <cell r="M631">
            <v>0.31369999999999998</v>
          </cell>
          <cell r="N631">
            <v>0.3957</v>
          </cell>
          <cell r="O631">
            <v>0.75880000000000003</v>
          </cell>
          <cell r="P631">
            <v>1.2263999999999999</v>
          </cell>
          <cell r="Q631">
            <v>1.9559</v>
          </cell>
        </row>
        <row r="632">
          <cell r="A632">
            <v>0</v>
          </cell>
          <cell r="B632">
            <v>0.17580000000000001</v>
          </cell>
          <cell r="C632">
            <v>0.3417</v>
          </cell>
          <cell r="D632">
            <v>0.68440000000000001</v>
          </cell>
          <cell r="E632">
            <v>1.1393</v>
          </cell>
          <cell r="F632">
            <v>2.0486</v>
          </cell>
        </row>
        <row r="648">
          <cell r="A648">
            <v>0</v>
          </cell>
          <cell r="B648">
            <v>7.5</v>
          </cell>
          <cell r="C648">
            <v>15</v>
          </cell>
          <cell r="D648">
            <v>30</v>
          </cell>
          <cell r="E648">
            <v>60</v>
          </cell>
          <cell r="F648">
            <v>120</v>
          </cell>
        </row>
        <row r="649">
          <cell r="A649">
            <v>0</v>
          </cell>
          <cell r="B649">
            <v>0.14560000000000001</v>
          </cell>
          <cell r="C649">
            <v>0.33689999999999998</v>
          </cell>
          <cell r="D649">
            <v>0.66649999999999998</v>
          </cell>
          <cell r="E649">
            <v>1.3432999999999999</v>
          </cell>
          <cell r="F649">
            <v>2.2050999999999998</v>
          </cell>
        </row>
        <row r="688">
          <cell r="A688">
            <v>0</v>
          </cell>
          <cell r="B688">
            <v>3</v>
          </cell>
          <cell r="C688">
            <v>6</v>
          </cell>
          <cell r="D688">
            <v>12</v>
          </cell>
          <cell r="E688">
            <v>24</v>
          </cell>
          <cell r="F688">
            <v>48</v>
          </cell>
          <cell r="K688">
            <v>0</v>
          </cell>
          <cell r="L688">
            <v>3</v>
          </cell>
          <cell r="M688">
            <v>6</v>
          </cell>
          <cell r="N688">
            <v>12</v>
          </cell>
          <cell r="O688">
            <v>24</v>
          </cell>
          <cell r="P688">
            <v>48</v>
          </cell>
        </row>
        <row r="689">
          <cell r="A689">
            <v>0</v>
          </cell>
          <cell r="B689">
            <v>9.9099999999999994E-2</v>
          </cell>
          <cell r="C689">
            <v>0.17730000000000001</v>
          </cell>
          <cell r="D689">
            <v>0.3528</v>
          </cell>
          <cell r="E689">
            <v>0.66979999999999995</v>
          </cell>
          <cell r="F689">
            <v>1.0495000000000001</v>
          </cell>
          <cell r="K689">
            <v>0</v>
          </cell>
          <cell r="L689">
            <v>8.6999999999999994E-2</v>
          </cell>
          <cell r="M689">
            <v>0.20069999999999999</v>
          </cell>
          <cell r="N689">
            <v>0.36959999999999998</v>
          </cell>
          <cell r="O689">
            <v>0.70399999999999996</v>
          </cell>
          <cell r="P689">
            <v>1.2539</v>
          </cell>
        </row>
        <row r="705">
          <cell r="A705">
            <v>0</v>
          </cell>
          <cell r="B705">
            <v>3</v>
          </cell>
          <cell r="C705">
            <v>6</v>
          </cell>
          <cell r="D705">
            <v>12</v>
          </cell>
          <cell r="E705">
            <v>24</v>
          </cell>
          <cell r="F705">
            <v>48</v>
          </cell>
        </row>
        <row r="706">
          <cell r="A706">
            <v>0</v>
          </cell>
          <cell r="B706">
            <v>0.13020000000000001</v>
          </cell>
          <cell r="C706">
            <v>0.26989999999999997</v>
          </cell>
          <cell r="D706">
            <v>0.52700000000000002</v>
          </cell>
          <cell r="E706">
            <v>1.0786</v>
          </cell>
          <cell r="F706">
            <v>1.7059</v>
          </cell>
        </row>
        <row r="763">
          <cell r="K763">
            <v>0</v>
          </cell>
          <cell r="L763">
            <v>12.5</v>
          </cell>
          <cell r="M763">
            <v>25</v>
          </cell>
          <cell r="N763">
            <v>50</v>
          </cell>
          <cell r="O763">
            <v>100</v>
          </cell>
          <cell r="P763">
            <v>200</v>
          </cell>
        </row>
        <row r="764">
          <cell r="K764">
            <v>0</v>
          </cell>
          <cell r="L764">
            <v>4.1799999999999997E-2</v>
          </cell>
          <cell r="M764">
            <v>8.8599999999999998E-2</v>
          </cell>
          <cell r="N764">
            <v>0.1883</v>
          </cell>
          <cell r="O764">
            <v>0.34410000000000002</v>
          </cell>
          <cell r="P764">
            <v>0.66949999999999998</v>
          </cell>
        </row>
        <row r="780">
          <cell r="A780">
            <v>0</v>
          </cell>
          <cell r="B780">
            <v>12.5</v>
          </cell>
          <cell r="C780">
            <v>25</v>
          </cell>
          <cell r="D780">
            <v>50</v>
          </cell>
          <cell r="E780">
            <v>100</v>
          </cell>
          <cell r="F780">
            <v>200</v>
          </cell>
        </row>
        <row r="781">
          <cell r="A781">
            <v>0</v>
          </cell>
          <cell r="B781">
            <v>0.1045</v>
          </cell>
          <cell r="C781">
            <v>0.18010000000000001</v>
          </cell>
          <cell r="D781">
            <v>0.39679999999999999</v>
          </cell>
          <cell r="E781">
            <v>0.73850000000000005</v>
          </cell>
          <cell r="F781">
            <v>1.4248000000000001</v>
          </cell>
        </row>
        <row r="822">
          <cell r="A822">
            <v>0</v>
          </cell>
          <cell r="B822">
            <v>10</v>
          </cell>
          <cell r="C822">
            <v>20</v>
          </cell>
          <cell r="D822">
            <v>40</v>
          </cell>
          <cell r="E822">
            <v>80</v>
          </cell>
          <cell r="F822">
            <v>160</v>
          </cell>
          <cell r="J822">
            <v>0</v>
          </cell>
          <cell r="K822">
            <v>10</v>
          </cell>
          <cell r="L822">
            <v>20</v>
          </cell>
          <cell r="M822">
            <v>40</v>
          </cell>
          <cell r="N822">
            <v>80</v>
          </cell>
          <cell r="O822">
            <v>160</v>
          </cell>
        </row>
        <row r="823">
          <cell r="A823">
            <v>0</v>
          </cell>
          <cell r="B823">
            <v>0.14829999999999999</v>
          </cell>
          <cell r="C823">
            <v>0.36270000000000002</v>
          </cell>
          <cell r="D823">
            <v>0.79430000000000001</v>
          </cell>
          <cell r="E823">
            <v>1.2725</v>
          </cell>
          <cell r="F823">
            <v>2.1048</v>
          </cell>
          <cell r="J823">
            <v>0</v>
          </cell>
          <cell r="K823">
            <v>0.2346</v>
          </cell>
          <cell r="L823">
            <v>0.4446</v>
          </cell>
          <cell r="M823">
            <v>0.77400000000000002</v>
          </cell>
          <cell r="N823">
            <v>1.5714999999999999</v>
          </cell>
          <cell r="O823">
            <v>2.3086000000000002</v>
          </cell>
        </row>
        <row r="839">
          <cell r="A839">
            <v>0</v>
          </cell>
          <cell r="B839">
            <v>10</v>
          </cell>
          <cell r="C839">
            <v>20</v>
          </cell>
          <cell r="D839">
            <v>40</v>
          </cell>
          <cell r="E839">
            <v>80</v>
          </cell>
          <cell r="F839">
            <v>160</v>
          </cell>
        </row>
        <row r="840">
          <cell r="A840">
            <v>0</v>
          </cell>
          <cell r="B840">
            <v>0.1045</v>
          </cell>
          <cell r="C840">
            <v>0.18010000000000001</v>
          </cell>
          <cell r="D840">
            <v>0.39679999999999999</v>
          </cell>
          <cell r="E840">
            <v>0.73850000000000005</v>
          </cell>
          <cell r="F840">
            <v>1.4248000000000001</v>
          </cell>
        </row>
        <row r="879">
          <cell r="A879">
            <v>0</v>
          </cell>
          <cell r="B879">
            <v>7.5</v>
          </cell>
          <cell r="C879">
            <v>15</v>
          </cell>
          <cell r="D879">
            <v>30</v>
          </cell>
          <cell r="E879">
            <v>60</v>
          </cell>
          <cell r="F879">
            <v>120</v>
          </cell>
          <cell r="K879">
            <v>0</v>
          </cell>
          <cell r="L879">
            <v>7.5</v>
          </cell>
          <cell r="M879">
            <v>15</v>
          </cell>
          <cell r="N879">
            <v>30</v>
          </cell>
          <cell r="O879">
            <v>60</v>
          </cell>
          <cell r="P879">
            <v>120</v>
          </cell>
        </row>
        <row r="880">
          <cell r="A880">
            <v>0</v>
          </cell>
          <cell r="B880">
            <v>6.13E-2</v>
          </cell>
          <cell r="C880">
            <v>0.1754</v>
          </cell>
          <cell r="D880">
            <v>0.39600000000000002</v>
          </cell>
          <cell r="E880">
            <v>0.84399999999999997</v>
          </cell>
          <cell r="F880">
            <v>1.4019999999999999</v>
          </cell>
          <cell r="K880">
            <v>0</v>
          </cell>
          <cell r="L880">
            <v>0.12790000000000001</v>
          </cell>
          <cell r="M880">
            <v>0.26490000000000002</v>
          </cell>
          <cell r="N880">
            <v>0.60619999999999996</v>
          </cell>
          <cell r="O880">
            <v>1.0737000000000001</v>
          </cell>
          <cell r="P880">
            <v>1.8662000000000001</v>
          </cell>
        </row>
        <row r="896">
          <cell r="A896">
            <v>0</v>
          </cell>
          <cell r="B896">
            <v>7.5</v>
          </cell>
          <cell r="C896">
            <v>15</v>
          </cell>
          <cell r="D896">
            <v>30</v>
          </cell>
          <cell r="E896">
            <v>60</v>
          </cell>
          <cell r="F896">
            <v>120</v>
          </cell>
        </row>
        <row r="897">
          <cell r="A897">
            <v>0</v>
          </cell>
          <cell r="B897">
            <v>0.1239</v>
          </cell>
          <cell r="C897">
            <v>0.25340000000000001</v>
          </cell>
          <cell r="D897">
            <v>0.38400000000000001</v>
          </cell>
          <cell r="E897">
            <v>1.0198</v>
          </cell>
          <cell r="F897">
            <v>1.7156</v>
          </cell>
        </row>
        <row r="925">
          <cell r="A925">
            <v>0</v>
          </cell>
          <cell r="B925">
            <v>20</v>
          </cell>
          <cell r="C925">
            <v>40</v>
          </cell>
          <cell r="D925">
            <v>80</v>
          </cell>
          <cell r="E925">
            <v>160</v>
          </cell>
          <cell r="F925">
            <v>320</v>
          </cell>
          <cell r="K925">
            <v>0</v>
          </cell>
          <cell r="L925">
            <v>20</v>
          </cell>
          <cell r="M925">
            <v>40</v>
          </cell>
          <cell r="N925">
            <v>80</v>
          </cell>
          <cell r="O925">
            <v>160</v>
          </cell>
          <cell r="P925">
            <v>320</v>
          </cell>
        </row>
        <row r="926">
          <cell r="A926">
            <v>0</v>
          </cell>
          <cell r="B926">
            <v>0.18210000000000001</v>
          </cell>
          <cell r="C926">
            <v>0.3725</v>
          </cell>
          <cell r="D926">
            <v>0.72919999999999996</v>
          </cell>
          <cell r="E926">
            <v>1.3564000000000001</v>
          </cell>
          <cell r="F926">
            <v>2.1808999999999998</v>
          </cell>
          <cell r="K926">
            <v>0</v>
          </cell>
          <cell r="L926">
            <v>0.14710000000000001</v>
          </cell>
          <cell r="M926">
            <v>0.27500000000000002</v>
          </cell>
          <cell r="N926">
            <v>0.53739999999999999</v>
          </cell>
          <cell r="O926">
            <v>1.0525</v>
          </cell>
          <cell r="P926">
            <v>1.5862000000000001</v>
          </cell>
        </row>
        <row r="943">
          <cell r="A943">
            <v>0</v>
          </cell>
          <cell r="B943">
            <v>20</v>
          </cell>
          <cell r="C943">
            <v>40</v>
          </cell>
          <cell r="D943">
            <v>80</v>
          </cell>
          <cell r="E943">
            <v>160</v>
          </cell>
          <cell r="F943">
            <v>320</v>
          </cell>
        </row>
        <row r="944">
          <cell r="A944">
            <v>0</v>
          </cell>
          <cell r="B944">
            <v>2.3099999999999999E-2</v>
          </cell>
          <cell r="C944">
            <v>6.9000000000000006E-2</v>
          </cell>
          <cell r="D944">
            <v>0.1263</v>
          </cell>
          <cell r="E944">
            <v>0.31440000000000001</v>
          </cell>
          <cell r="F944">
            <v>0.57669999999999999</v>
          </cell>
        </row>
        <row r="972">
          <cell r="A972">
            <v>0</v>
          </cell>
          <cell r="B972">
            <v>10</v>
          </cell>
          <cell r="C972">
            <v>20</v>
          </cell>
          <cell r="D972">
            <v>40</v>
          </cell>
          <cell r="E972">
            <v>80</v>
          </cell>
          <cell r="F972">
            <v>160</v>
          </cell>
          <cell r="L972">
            <v>0</v>
          </cell>
          <cell r="M972">
            <v>10</v>
          </cell>
          <cell r="N972">
            <v>20</v>
          </cell>
          <cell r="O972">
            <v>40</v>
          </cell>
          <cell r="P972">
            <v>80</v>
          </cell>
          <cell r="Q972">
            <v>160</v>
          </cell>
        </row>
        <row r="973">
          <cell r="A973">
            <v>0</v>
          </cell>
          <cell r="B973">
            <v>0.1019</v>
          </cell>
          <cell r="C973">
            <v>0.1817</v>
          </cell>
          <cell r="D973">
            <v>0.47360000000000002</v>
          </cell>
          <cell r="E973">
            <v>1.0782</v>
          </cell>
          <cell r="F973">
            <v>1.7008000000000001</v>
          </cell>
          <cell r="L973">
            <v>0</v>
          </cell>
          <cell r="M973">
            <v>6.3899999999999998E-2</v>
          </cell>
          <cell r="N973">
            <v>0.14829999999999999</v>
          </cell>
          <cell r="O973">
            <v>0.31619999999999998</v>
          </cell>
          <cell r="P973">
            <v>0.61080000000000001</v>
          </cell>
          <cell r="Q973">
            <v>1.1568000000000001</v>
          </cell>
        </row>
        <row r="990">
          <cell r="A990">
            <v>0</v>
          </cell>
          <cell r="B990">
            <v>10</v>
          </cell>
          <cell r="C990">
            <v>20</v>
          </cell>
          <cell r="D990">
            <v>40</v>
          </cell>
          <cell r="E990">
            <v>80</v>
          </cell>
          <cell r="F990">
            <v>160</v>
          </cell>
        </row>
        <row r="991">
          <cell r="A991">
            <v>0</v>
          </cell>
          <cell r="B991">
            <v>0.1431</v>
          </cell>
          <cell r="C991">
            <v>0.27860000000000001</v>
          </cell>
          <cell r="D991">
            <v>0.32619999999999999</v>
          </cell>
          <cell r="E991">
            <v>0.71789999999999998</v>
          </cell>
          <cell r="F991">
            <v>1.0622</v>
          </cell>
        </row>
        <row r="1017">
          <cell r="A1017">
            <v>0</v>
          </cell>
          <cell r="B1017">
            <v>25</v>
          </cell>
          <cell r="C1017">
            <v>50</v>
          </cell>
          <cell r="D1017">
            <v>100</v>
          </cell>
          <cell r="E1017">
            <v>200</v>
          </cell>
          <cell r="F1017">
            <v>400</v>
          </cell>
          <cell r="K1017">
            <v>0</v>
          </cell>
          <cell r="L1017">
            <v>25</v>
          </cell>
          <cell r="M1017">
            <v>50</v>
          </cell>
          <cell r="N1017">
            <v>100</v>
          </cell>
          <cell r="O1017">
            <v>200</v>
          </cell>
          <cell r="P1017">
            <v>400</v>
          </cell>
        </row>
        <row r="1018">
          <cell r="A1018">
            <v>0</v>
          </cell>
          <cell r="B1018">
            <v>4.87E-2</v>
          </cell>
          <cell r="C1018">
            <v>9.0499999999999997E-2</v>
          </cell>
          <cell r="D1018">
            <v>0.1799</v>
          </cell>
          <cell r="E1018">
            <v>0.3881</v>
          </cell>
          <cell r="F1018">
            <v>0.67910000000000004</v>
          </cell>
          <cell r="K1018">
            <v>0</v>
          </cell>
          <cell r="L1018">
            <v>3.5900000000000001E-2</v>
          </cell>
          <cell r="M1018">
            <v>8.5000000000000006E-2</v>
          </cell>
          <cell r="N1018">
            <v>0.31440000000000001</v>
          </cell>
          <cell r="O1018">
            <v>0.74519999999999997</v>
          </cell>
          <cell r="P1018">
            <v>1.2577</v>
          </cell>
        </row>
        <row r="1035">
          <cell r="A1035">
            <v>0</v>
          </cell>
          <cell r="B1035">
            <v>25</v>
          </cell>
          <cell r="C1035">
            <v>50</v>
          </cell>
          <cell r="D1035">
            <v>100</v>
          </cell>
          <cell r="E1035">
            <v>200</v>
          </cell>
          <cell r="F1035">
            <v>400</v>
          </cell>
        </row>
        <row r="1036">
          <cell r="A1036">
            <v>0</v>
          </cell>
          <cell r="B1036">
            <v>0.1512</v>
          </cell>
          <cell r="C1036">
            <v>0.34860000000000002</v>
          </cell>
          <cell r="D1036">
            <v>0.72789999999999999</v>
          </cell>
          <cell r="E1036">
            <v>1.2611000000000001</v>
          </cell>
          <cell r="F1036">
            <v>2.1520999999999999</v>
          </cell>
        </row>
        <row r="1057">
          <cell r="A1057">
            <v>0</v>
          </cell>
          <cell r="B1057">
            <v>25</v>
          </cell>
          <cell r="C1057">
            <v>50</v>
          </cell>
          <cell r="D1057">
            <v>100</v>
          </cell>
          <cell r="E1057">
            <v>200</v>
          </cell>
          <cell r="F1057">
            <v>400</v>
          </cell>
          <cell r="K1057">
            <v>0</v>
          </cell>
          <cell r="L1057">
            <v>25</v>
          </cell>
          <cell r="M1057">
            <v>50</v>
          </cell>
          <cell r="N1057">
            <v>100</v>
          </cell>
          <cell r="O1057">
            <v>200</v>
          </cell>
          <cell r="P1057">
            <v>400</v>
          </cell>
        </row>
        <row r="1058">
          <cell r="A1058">
            <v>0</v>
          </cell>
          <cell r="B1058">
            <v>0.15559999999999999</v>
          </cell>
          <cell r="C1058">
            <v>0.2271</v>
          </cell>
          <cell r="D1058">
            <v>0.4456</v>
          </cell>
          <cell r="E1058">
            <v>0.90239999999999998</v>
          </cell>
          <cell r="F1058">
            <v>1.3541000000000001</v>
          </cell>
          <cell r="K1058">
            <v>0</v>
          </cell>
          <cell r="L1058">
            <v>0.18229999999999999</v>
          </cell>
          <cell r="M1058">
            <v>0.35749999999999998</v>
          </cell>
          <cell r="N1058">
            <v>0.60409999999999997</v>
          </cell>
          <cell r="O1058">
            <v>1.0374000000000001</v>
          </cell>
          <cell r="P1058">
            <v>1.8081</v>
          </cell>
        </row>
        <row r="1074">
          <cell r="A1074">
            <v>0</v>
          </cell>
          <cell r="B1074">
            <v>25</v>
          </cell>
          <cell r="C1074">
            <v>50</v>
          </cell>
          <cell r="D1074">
            <v>100</v>
          </cell>
          <cell r="E1074">
            <v>200</v>
          </cell>
          <cell r="F1074">
            <v>400</v>
          </cell>
        </row>
        <row r="1075">
          <cell r="A1075">
            <v>0</v>
          </cell>
          <cell r="B1075">
            <v>5.5500000000000001E-2</v>
          </cell>
          <cell r="C1075">
            <v>0.13719999999999999</v>
          </cell>
          <cell r="D1075">
            <v>0.25679999999999997</v>
          </cell>
          <cell r="E1075">
            <v>0.48399999999999999</v>
          </cell>
          <cell r="F1075">
            <v>0.79369999999999996</v>
          </cell>
        </row>
        <row r="1098">
          <cell r="A1098">
            <v>0</v>
          </cell>
          <cell r="B1098">
            <v>0.5</v>
          </cell>
          <cell r="C1098">
            <v>1</v>
          </cell>
          <cell r="D1098">
            <v>2</v>
          </cell>
          <cell r="E1098">
            <v>4</v>
          </cell>
          <cell r="F1098">
            <v>8</v>
          </cell>
          <cell r="K1098">
            <v>0</v>
          </cell>
          <cell r="L1098">
            <v>0.5</v>
          </cell>
          <cell r="M1098">
            <v>1</v>
          </cell>
          <cell r="N1098">
            <v>2</v>
          </cell>
          <cell r="O1098">
            <v>4</v>
          </cell>
          <cell r="P1098">
            <v>8</v>
          </cell>
        </row>
        <row r="1099">
          <cell r="A1099">
            <v>0</v>
          </cell>
          <cell r="B1099">
            <v>0.17269999999999999</v>
          </cell>
          <cell r="C1099">
            <v>0.35899999999999999</v>
          </cell>
          <cell r="D1099">
            <v>0.66539999999999999</v>
          </cell>
          <cell r="E1099">
            <v>1.3554999999999999</v>
          </cell>
          <cell r="F1099">
            <v>2.0042</v>
          </cell>
          <cell r="K1099">
            <v>0</v>
          </cell>
          <cell r="L1099">
            <v>9.9099999999999994E-2</v>
          </cell>
          <cell r="M1099">
            <v>0.22770000000000001</v>
          </cell>
          <cell r="N1099">
            <v>0.45040000000000002</v>
          </cell>
          <cell r="O1099">
            <v>0.85270000000000001</v>
          </cell>
          <cell r="P1099">
            <v>1.4742999999999999</v>
          </cell>
        </row>
        <row r="1115">
          <cell r="A1115">
            <v>0</v>
          </cell>
          <cell r="B1115">
            <v>0.5</v>
          </cell>
          <cell r="C1115">
            <v>1</v>
          </cell>
          <cell r="D1115">
            <v>2</v>
          </cell>
          <cell r="E1115">
            <v>4</v>
          </cell>
          <cell r="F1115">
            <v>8</v>
          </cell>
        </row>
        <row r="1116">
          <cell r="A1116">
            <v>0</v>
          </cell>
          <cell r="B1116">
            <v>1.8800000000000001E-2</v>
          </cell>
          <cell r="C1116">
            <v>0.1022</v>
          </cell>
          <cell r="D1116">
            <v>0.25790000000000002</v>
          </cell>
          <cell r="E1116">
            <v>0.56540000000000001</v>
          </cell>
          <cell r="F1116">
            <v>0.9284</v>
          </cell>
        </row>
        <row r="1138">
          <cell r="A1138">
            <v>0</v>
          </cell>
          <cell r="B1138">
            <v>5</v>
          </cell>
          <cell r="C1138">
            <v>10</v>
          </cell>
          <cell r="D1138">
            <v>20</v>
          </cell>
          <cell r="E1138">
            <v>40</v>
          </cell>
          <cell r="F1138">
            <v>80</v>
          </cell>
          <cell r="K1138">
            <v>0</v>
          </cell>
          <cell r="L1138">
            <v>5</v>
          </cell>
          <cell r="M1138">
            <v>10</v>
          </cell>
          <cell r="N1138">
            <v>20</v>
          </cell>
          <cell r="O1138">
            <v>40</v>
          </cell>
          <cell r="P1138">
            <v>80</v>
          </cell>
        </row>
        <row r="1139">
          <cell r="A1139">
            <v>0</v>
          </cell>
          <cell r="B1139">
            <v>0.12870000000000001</v>
          </cell>
          <cell r="C1139">
            <v>0.2462</v>
          </cell>
          <cell r="D1139">
            <v>0.47989999999999999</v>
          </cell>
          <cell r="E1139">
            <v>0.83499999999999996</v>
          </cell>
          <cell r="F1139">
            <v>1.3154999999999999</v>
          </cell>
          <cell r="K1139">
            <v>0</v>
          </cell>
          <cell r="L1139">
            <v>0.23219999999999999</v>
          </cell>
          <cell r="M1139">
            <v>0.42870000000000003</v>
          </cell>
          <cell r="N1139">
            <v>0.6573</v>
          </cell>
          <cell r="O1139">
            <v>1.1680999999999999</v>
          </cell>
          <cell r="P1139">
            <v>1.6348</v>
          </cell>
        </row>
        <row r="1156">
          <cell r="A1156">
            <v>0</v>
          </cell>
          <cell r="B1156">
            <v>5</v>
          </cell>
          <cell r="C1156">
            <v>10</v>
          </cell>
          <cell r="D1156">
            <v>20</v>
          </cell>
          <cell r="E1156">
            <v>40</v>
          </cell>
          <cell r="F1156">
            <v>80</v>
          </cell>
        </row>
        <row r="1157">
          <cell r="A1157">
            <v>0</v>
          </cell>
          <cell r="B1157">
            <v>7.6E-3</v>
          </cell>
          <cell r="C1157">
            <v>7.4099999999999999E-2</v>
          </cell>
          <cell r="D1157">
            <v>0.1832</v>
          </cell>
          <cell r="E1157">
            <v>0.40889999999999999</v>
          </cell>
          <cell r="F1157">
            <v>0.73360000000000003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Sheet4"/>
      <sheetName val="Sheet5"/>
      <sheetName val="Sheet6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40"/>
  <sheetViews>
    <sheetView topLeftCell="A31" zoomScale="160" zoomScaleNormal="160" workbookViewId="0">
      <pane xSplit="23205" topLeftCell="N1"/>
      <selection activeCell="J79" sqref="J79"/>
      <selection pane="topRight"/>
    </sheetView>
  </sheetViews>
  <sheetFormatPr defaultColWidth="9" defaultRowHeight="13.5"/>
  <cols>
    <col min="2" max="2" width="10.125" style="2" customWidth="1"/>
    <col min="3" max="4" width="9" style="2"/>
    <col min="5" max="5" width="11.125" style="2"/>
    <col min="6" max="6" width="11.125"/>
    <col min="7" max="7" width="9" customWidth="1"/>
  </cols>
  <sheetData>
    <row r="1" spans="1:7">
      <c r="A1" s="15" t="s">
        <v>171</v>
      </c>
      <c r="B1" s="43">
        <v>43362</v>
      </c>
      <c r="C1"/>
    </row>
    <row r="2" spans="1:7">
      <c r="A2" s="15" t="s">
        <v>172</v>
      </c>
      <c r="B2" s="15" t="s">
        <v>173</v>
      </c>
      <c r="C2"/>
    </row>
    <row r="3" spans="1:7">
      <c r="A3" s="15" t="s">
        <v>174</v>
      </c>
      <c r="B3" s="42" t="s">
        <v>176</v>
      </c>
      <c r="C3"/>
    </row>
    <row r="4" spans="1:7">
      <c r="A4" s="15" t="s">
        <v>175</v>
      </c>
      <c r="B4" s="42"/>
      <c r="C4"/>
    </row>
    <row r="5" spans="1:7" s="4" customFormat="1" ht="12">
      <c r="A5" s="51" t="s">
        <v>115</v>
      </c>
      <c r="B5" s="52"/>
      <c r="C5" s="52"/>
      <c r="D5" s="52"/>
      <c r="E5" s="52"/>
      <c r="F5" s="52"/>
    </row>
    <row r="6" spans="1:7" s="4" customFormat="1" ht="12">
      <c r="A6" s="52" t="s">
        <v>0</v>
      </c>
      <c r="B6" s="53" t="s">
        <v>1</v>
      </c>
      <c r="C6" s="53"/>
      <c r="D6" s="53"/>
      <c r="E6" s="53"/>
    </row>
    <row r="7" spans="1:7" s="4" customFormat="1" ht="12">
      <c r="A7" s="52"/>
      <c r="B7" s="13" t="s">
        <v>2</v>
      </c>
      <c r="C7" s="13" t="s">
        <v>3</v>
      </c>
      <c r="D7" s="13" t="s">
        <v>4</v>
      </c>
      <c r="E7" s="13" t="s">
        <v>5</v>
      </c>
      <c r="F7" s="4" t="s">
        <v>6</v>
      </c>
      <c r="G7" s="4" t="s">
        <v>179</v>
      </c>
    </row>
    <row r="8" spans="1:7" s="4" customFormat="1">
      <c r="A8" s="4" t="s">
        <v>7</v>
      </c>
      <c r="B8" s="13">
        <v>0.30180000000000001</v>
      </c>
      <c r="C8" s="13">
        <v>0.22939999999999999</v>
      </c>
      <c r="D8" s="13">
        <v>0.25030000000000002</v>
      </c>
      <c r="E8" s="13">
        <f>AVERAGE(B8:D8)</f>
        <v>0.26050000000000001</v>
      </c>
      <c r="F8" s="4">
        <f>STDEV(B8:D8)</f>
        <v>3.7262179217001805E-2</v>
      </c>
      <c r="G8">
        <f>5*(E8-0.0409)/0.0416</f>
        <v>26.394230769230774</v>
      </c>
    </row>
    <row r="9" spans="1:7" s="4" customFormat="1">
      <c r="A9" s="4" t="s">
        <v>8</v>
      </c>
      <c r="B9" s="13">
        <v>0.32100000000000001</v>
      </c>
      <c r="C9" s="13">
        <v>0.31159999999999999</v>
      </c>
      <c r="D9" s="13">
        <v>0.35630000000000001</v>
      </c>
      <c r="E9" s="13">
        <f t="shared" ref="E9:E72" si="0">AVERAGE(B9:D9)</f>
        <v>0.32963333333333339</v>
      </c>
      <c r="F9" s="4">
        <f t="shared" ref="F9:F72" si="1">STDEV(B9:D9)</f>
        <v>2.3567421015742832E-2</v>
      </c>
      <c r="G9">
        <f>5*(E9-0.0409)/0.0416</f>
        <v>34.703525641025657</v>
      </c>
    </row>
    <row r="10" spans="1:7" s="4" customFormat="1">
      <c r="A10" s="4" t="s">
        <v>9</v>
      </c>
      <c r="B10" s="13">
        <v>0.1641</v>
      </c>
      <c r="C10" s="13">
        <v>8.9899999999999994E-2</v>
      </c>
      <c r="D10" s="13">
        <v>0.1147</v>
      </c>
      <c r="E10" s="13">
        <f t="shared" si="0"/>
        <v>0.12290000000000001</v>
      </c>
      <c r="F10" s="4">
        <f t="shared" si="1"/>
        <v>3.7773535709541298E-2</v>
      </c>
      <c r="G10">
        <f t="shared" ref="G10:G37" si="2">5*(E10-0.0409)/0.0416</f>
        <v>9.8557692307692335</v>
      </c>
    </row>
    <row r="11" spans="1:7" s="4" customFormat="1">
      <c r="A11" s="4" t="s">
        <v>10</v>
      </c>
      <c r="B11" s="13">
        <v>0.17929999999999999</v>
      </c>
      <c r="C11" s="13">
        <v>0.12570000000000001</v>
      </c>
      <c r="D11" s="13">
        <v>0.1754</v>
      </c>
      <c r="E11" s="13">
        <f t="shared" si="0"/>
        <v>0.16013333333333332</v>
      </c>
      <c r="F11" s="4">
        <f t="shared" si="1"/>
        <v>2.9883830633527043E-2</v>
      </c>
      <c r="G11">
        <f t="shared" si="2"/>
        <v>14.330929487179487</v>
      </c>
    </row>
    <row r="12" spans="1:7" s="4" customFormat="1">
      <c r="A12" s="4" t="s">
        <v>11</v>
      </c>
      <c r="B12" s="13">
        <v>0.222</v>
      </c>
      <c r="C12" s="13">
        <v>0.2404</v>
      </c>
      <c r="D12" s="13">
        <v>0.25950000000000001</v>
      </c>
      <c r="E12" s="13">
        <f t="shared" si="0"/>
        <v>0.24063333333333334</v>
      </c>
      <c r="F12" s="4">
        <f t="shared" si="1"/>
        <v>1.875108885727314E-2</v>
      </c>
      <c r="G12">
        <f t="shared" si="2"/>
        <v>24.006410256410259</v>
      </c>
    </row>
    <row r="13" spans="1:7" s="4" customFormat="1">
      <c r="A13" s="4" t="s">
        <v>12</v>
      </c>
      <c r="B13" s="13">
        <v>0.17130000000000001</v>
      </c>
      <c r="C13" s="13">
        <v>0.1464</v>
      </c>
      <c r="D13" s="13">
        <v>0.15390000000000001</v>
      </c>
      <c r="E13" s="13">
        <f t="shared" si="0"/>
        <v>0.15720000000000001</v>
      </c>
      <c r="F13" s="4">
        <f t="shared" si="1"/>
        <v>1.2773801313626152E-2</v>
      </c>
      <c r="G13">
        <f t="shared" si="2"/>
        <v>13.978365384615389</v>
      </c>
    </row>
    <row r="14" spans="1:7" s="4" customFormat="1">
      <c r="A14" s="4" t="s">
        <v>13</v>
      </c>
      <c r="B14" s="13">
        <v>0.1545</v>
      </c>
      <c r="C14" s="13">
        <v>0.23549999999999999</v>
      </c>
      <c r="D14" s="13">
        <v>0.25090000000000001</v>
      </c>
      <c r="E14" s="13">
        <f t="shared" si="0"/>
        <v>0.21363333333333334</v>
      </c>
      <c r="F14" s="4">
        <f t="shared" si="1"/>
        <v>5.178661345688991E-2</v>
      </c>
      <c r="G14">
        <f t="shared" si="2"/>
        <v>20.761217948717952</v>
      </c>
    </row>
    <row r="15" spans="1:7" s="4" customFormat="1">
      <c r="A15" s="4" t="s">
        <v>14</v>
      </c>
      <c r="B15" s="13">
        <v>0.74250000000000005</v>
      </c>
      <c r="C15" s="13">
        <v>0.66910000000000003</v>
      </c>
      <c r="D15" s="13">
        <v>0.747</v>
      </c>
      <c r="E15" s="13">
        <f t="shared" si="0"/>
        <v>0.71953333333333325</v>
      </c>
      <c r="F15" s="4">
        <f t="shared" si="1"/>
        <v>4.3734463908152429E-2</v>
      </c>
      <c r="G15">
        <f t="shared" si="2"/>
        <v>81.566506410256395</v>
      </c>
    </row>
    <row r="16" spans="1:7" s="4" customFormat="1">
      <c r="A16" s="4" t="s">
        <v>15</v>
      </c>
      <c r="B16" s="13">
        <v>0.18329999999999999</v>
      </c>
      <c r="C16" s="13">
        <v>0.18229999999999999</v>
      </c>
      <c r="D16" s="13">
        <v>0.1903</v>
      </c>
      <c r="E16" s="13">
        <f t="shared" si="0"/>
        <v>0.18529999999999999</v>
      </c>
      <c r="F16" s="4">
        <f t="shared" si="1"/>
        <v>4.3588989435406778E-3</v>
      </c>
      <c r="G16">
        <f t="shared" si="2"/>
        <v>17.35576923076923</v>
      </c>
    </row>
    <row r="17" spans="1:7" s="4" customFormat="1">
      <c r="A17" s="4" t="s">
        <v>16</v>
      </c>
      <c r="B17" s="13">
        <v>0.46850000000000003</v>
      </c>
      <c r="C17" s="13">
        <v>0.46810000000000002</v>
      </c>
      <c r="D17" s="13">
        <v>0.504</v>
      </c>
      <c r="E17" s="13">
        <f t="shared" si="0"/>
        <v>0.48020000000000002</v>
      </c>
      <c r="F17" s="4">
        <f t="shared" si="1"/>
        <v>2.0612374923816994E-2</v>
      </c>
      <c r="G17">
        <f t="shared" si="2"/>
        <v>52.800480769230781</v>
      </c>
    </row>
    <row r="18" spans="1:7" s="4" customFormat="1">
      <c r="A18" s="23" t="s">
        <v>17</v>
      </c>
      <c r="B18" s="22">
        <v>2.5558999999999998</v>
      </c>
      <c r="C18" s="22">
        <v>2.3935</v>
      </c>
      <c r="D18" s="22">
        <v>2.5764999999999998</v>
      </c>
      <c r="E18" s="22">
        <f t="shared" si="0"/>
        <v>2.5086333333333335</v>
      </c>
      <c r="F18" s="23">
        <f t="shared" si="1"/>
        <v>0.10023898110680918</v>
      </c>
      <c r="G18" s="24">
        <f t="shared" si="2"/>
        <v>296.60256410256409</v>
      </c>
    </row>
    <row r="19" spans="1:7" s="4" customFormat="1">
      <c r="A19" s="4" t="s">
        <v>18</v>
      </c>
      <c r="B19" s="13">
        <v>0.1976</v>
      </c>
      <c r="C19" s="13">
        <v>0.20780000000000001</v>
      </c>
      <c r="D19" s="13">
        <v>0.22600000000000001</v>
      </c>
      <c r="E19" s="13">
        <f t="shared" si="0"/>
        <v>0.21046666666666666</v>
      </c>
      <c r="F19" s="4">
        <f t="shared" si="1"/>
        <v>1.4386567809360696E-2</v>
      </c>
      <c r="G19">
        <f t="shared" si="2"/>
        <v>20.380608974358974</v>
      </c>
    </row>
    <row r="20" spans="1:7" s="4" customFormat="1">
      <c r="A20" s="4" t="s">
        <v>19</v>
      </c>
      <c r="B20" s="13">
        <v>0.15390000000000001</v>
      </c>
      <c r="C20" s="13">
        <v>9.4399999999999998E-2</v>
      </c>
      <c r="D20" s="13">
        <v>0.10299999999999999</v>
      </c>
      <c r="E20" s="13">
        <f t="shared" si="0"/>
        <v>0.1171</v>
      </c>
      <c r="F20" s="4">
        <f t="shared" si="1"/>
        <v>3.2158513647244348E-2</v>
      </c>
      <c r="G20">
        <f t="shared" si="2"/>
        <v>9.1586538461538449</v>
      </c>
    </row>
    <row r="21" spans="1:7" s="4" customFormat="1">
      <c r="A21" s="4" t="s">
        <v>20</v>
      </c>
      <c r="B21" s="13">
        <v>0.1419</v>
      </c>
      <c r="C21" s="13">
        <v>0.16250000000000001</v>
      </c>
      <c r="D21" s="13">
        <v>0.12570000000000001</v>
      </c>
      <c r="E21" s="13">
        <f t="shared" si="0"/>
        <v>0.14336666666666667</v>
      </c>
      <c r="F21" s="4">
        <f t="shared" si="1"/>
        <v>1.8443788475617715E-2</v>
      </c>
      <c r="G21">
        <f t="shared" si="2"/>
        <v>12.315705128205131</v>
      </c>
    </row>
    <row r="22" spans="1:7" s="4" customFormat="1">
      <c r="A22" s="4" t="s">
        <v>21</v>
      </c>
      <c r="B22" s="13">
        <v>0.18729999999999999</v>
      </c>
      <c r="C22" s="13">
        <v>0.23649999999999999</v>
      </c>
      <c r="D22" s="13">
        <v>0.17960000000000001</v>
      </c>
      <c r="E22" s="13">
        <f t="shared" si="0"/>
        <v>0.2011333333333333</v>
      </c>
      <c r="F22" s="4">
        <f t="shared" si="1"/>
        <v>3.0869456317423997E-2</v>
      </c>
      <c r="G22">
        <f t="shared" si="2"/>
        <v>19.258814102564102</v>
      </c>
    </row>
    <row r="23" spans="1:7" s="4" customFormat="1">
      <c r="A23" s="4" t="s">
        <v>22</v>
      </c>
      <c r="B23" s="13">
        <v>0.88239999999999996</v>
      </c>
      <c r="C23" s="13">
        <v>0.78879999999999995</v>
      </c>
      <c r="D23" s="13">
        <v>0.8397</v>
      </c>
      <c r="E23" s="13">
        <f t="shared" si="0"/>
        <v>0.83696666666666664</v>
      </c>
      <c r="F23" s="4">
        <f t="shared" si="1"/>
        <v>4.6859826433028516E-2</v>
      </c>
      <c r="G23">
        <f t="shared" si="2"/>
        <v>95.681089743589737</v>
      </c>
    </row>
    <row r="24" spans="1:7" s="4" customFormat="1">
      <c r="A24" s="4" t="s">
        <v>23</v>
      </c>
      <c r="B24" s="13">
        <v>0.1353</v>
      </c>
      <c r="C24" s="13">
        <v>0.1386</v>
      </c>
      <c r="D24" s="13">
        <v>0.1004</v>
      </c>
      <c r="E24" s="13">
        <f t="shared" si="0"/>
        <v>0.12476666666666668</v>
      </c>
      <c r="F24" s="4">
        <f t="shared" si="1"/>
        <v>2.1166561679529541E-2</v>
      </c>
      <c r="G24">
        <f t="shared" si="2"/>
        <v>10.080128205128206</v>
      </c>
    </row>
    <row r="25" spans="1:7" s="4" customFormat="1">
      <c r="A25" s="4" t="s">
        <v>24</v>
      </c>
      <c r="B25" s="13">
        <v>0.15720000000000001</v>
      </c>
      <c r="C25" s="13">
        <v>0.11310000000000001</v>
      </c>
      <c r="D25" s="13">
        <v>0.1492</v>
      </c>
      <c r="E25" s="13">
        <f t="shared" si="0"/>
        <v>0.13983333333333334</v>
      </c>
      <c r="F25" s="4">
        <f t="shared" si="1"/>
        <v>2.3494751186878719E-2</v>
      </c>
      <c r="G25">
        <f t="shared" si="2"/>
        <v>11.891025641025642</v>
      </c>
    </row>
    <row r="26" spans="1:7" s="4" customFormat="1">
      <c r="A26" s="4" t="s">
        <v>25</v>
      </c>
      <c r="B26" s="13">
        <v>7.5600000000000001E-2</v>
      </c>
      <c r="C26" s="13">
        <v>0.1022</v>
      </c>
      <c r="D26" s="13">
        <v>0.10249999999999999</v>
      </c>
      <c r="E26" s="13">
        <f t="shared" si="0"/>
        <v>9.3433333333333327E-2</v>
      </c>
      <c r="F26" s="4">
        <f t="shared" si="1"/>
        <v>1.5444848116227428E-2</v>
      </c>
      <c r="G26">
        <f t="shared" si="2"/>
        <v>6.3141025641025639</v>
      </c>
    </row>
    <row r="27" spans="1:7" s="4" customFormat="1">
      <c r="A27" s="4" t="s">
        <v>26</v>
      </c>
      <c r="B27" s="13">
        <v>0.1197</v>
      </c>
      <c r="C27" s="13">
        <v>0.14649999999999999</v>
      </c>
      <c r="D27" s="13">
        <v>0.14810000000000001</v>
      </c>
      <c r="E27" s="13">
        <f t="shared" si="0"/>
        <v>0.1381</v>
      </c>
      <c r="F27" s="4">
        <f t="shared" si="1"/>
        <v>1.5954936540143225E-2</v>
      </c>
      <c r="G27">
        <f t="shared" si="2"/>
        <v>11.68269230769231</v>
      </c>
    </row>
    <row r="28" spans="1:7" s="4" customFormat="1">
      <c r="A28" s="4" t="s">
        <v>27</v>
      </c>
      <c r="B28" s="13">
        <v>0.15409999999999999</v>
      </c>
      <c r="C28" s="13">
        <v>0.1784</v>
      </c>
      <c r="D28" s="13">
        <v>0.1535</v>
      </c>
      <c r="E28" s="13">
        <f t="shared" si="0"/>
        <v>0.16200000000000001</v>
      </c>
      <c r="F28" s="4">
        <f t="shared" si="1"/>
        <v>1.4205984654362989E-2</v>
      </c>
      <c r="G28">
        <f t="shared" si="2"/>
        <v>14.555288461538463</v>
      </c>
    </row>
    <row r="29" spans="1:7" s="4" customFormat="1">
      <c r="A29" s="4" t="s">
        <v>28</v>
      </c>
      <c r="B29" s="13">
        <v>5.8999999999999997E-2</v>
      </c>
      <c r="C29" s="13">
        <v>6.6699999999999995E-2</v>
      </c>
      <c r="D29" s="13">
        <v>8.9399999999999993E-2</v>
      </c>
      <c r="E29" s="13">
        <f t="shared" si="0"/>
        <v>7.1699999999999986E-2</v>
      </c>
      <c r="F29" s="4">
        <f t="shared" si="1"/>
        <v>1.5804746122605143E-2</v>
      </c>
      <c r="G29">
        <f t="shared" si="2"/>
        <v>3.7019230769230758</v>
      </c>
    </row>
    <row r="30" spans="1:7" s="4" customFormat="1">
      <c r="A30" s="4" t="s">
        <v>29</v>
      </c>
      <c r="B30" s="13">
        <v>0.21709999999999999</v>
      </c>
      <c r="C30" s="13">
        <v>0.2099</v>
      </c>
      <c r="D30" s="13">
        <v>0.21940000000000001</v>
      </c>
      <c r="E30" s="13">
        <f t="shared" si="0"/>
        <v>0.21546666666666667</v>
      </c>
      <c r="F30" s="4">
        <f t="shared" si="1"/>
        <v>4.9561409718987355E-3</v>
      </c>
      <c r="G30">
        <f t="shared" si="2"/>
        <v>20.981570512820515</v>
      </c>
    </row>
    <row r="31" spans="1:7" s="4" customFormat="1">
      <c r="A31" s="4" t="s">
        <v>30</v>
      </c>
      <c r="B31" s="13">
        <v>7.8E-2</v>
      </c>
      <c r="C31" s="13">
        <v>4.4499999999999998E-2</v>
      </c>
      <c r="D31" s="13">
        <v>5.3800000000000001E-2</v>
      </c>
      <c r="E31" s="13">
        <f t="shared" si="0"/>
        <v>5.8766666666666668E-2</v>
      </c>
      <c r="F31" s="4">
        <f t="shared" si="1"/>
        <v>1.7293447699441911E-2</v>
      </c>
      <c r="G31">
        <f t="shared" si="2"/>
        <v>2.1474358974358978</v>
      </c>
    </row>
    <row r="32" spans="1:7" s="4" customFormat="1">
      <c r="A32" s="4" t="s">
        <v>31</v>
      </c>
      <c r="B32" s="13">
        <v>8.8200000000000001E-2</v>
      </c>
      <c r="C32" s="13">
        <v>0.1173</v>
      </c>
      <c r="D32" s="13">
        <v>8.9200000000000002E-2</v>
      </c>
      <c r="E32" s="13">
        <f t="shared" si="0"/>
        <v>9.8233333333333339E-2</v>
      </c>
      <c r="F32" s="4">
        <f t="shared" si="1"/>
        <v>1.6519786116452329E-2</v>
      </c>
      <c r="G32">
        <f t="shared" si="2"/>
        <v>6.8910256410256414</v>
      </c>
    </row>
    <row r="33" spans="1:7" s="4" customFormat="1">
      <c r="A33" s="4" t="s">
        <v>32</v>
      </c>
      <c r="B33" s="13">
        <v>0.28120000000000001</v>
      </c>
      <c r="C33" s="13">
        <v>0.28870000000000001</v>
      </c>
      <c r="D33" s="13">
        <v>0.2893</v>
      </c>
      <c r="E33" s="13">
        <f t="shared" si="0"/>
        <v>0.28640000000000004</v>
      </c>
      <c r="F33" s="4">
        <f t="shared" si="1"/>
        <v>4.5133136385587039E-3</v>
      </c>
      <c r="G33">
        <f t="shared" si="2"/>
        <v>29.507211538461547</v>
      </c>
    </row>
    <row r="34" spans="1:7" s="4" customFormat="1">
      <c r="A34" s="4" t="s">
        <v>33</v>
      </c>
      <c r="B34" s="13">
        <v>0.1439</v>
      </c>
      <c r="C34" s="13">
        <v>0.1517</v>
      </c>
      <c r="D34" s="13">
        <v>0.14879999999999999</v>
      </c>
      <c r="E34" s="13">
        <f t="shared" si="0"/>
        <v>0.14813333333333331</v>
      </c>
      <c r="F34" s="4">
        <f t="shared" si="1"/>
        <v>3.9425034347903018E-3</v>
      </c>
      <c r="G34">
        <f t="shared" si="2"/>
        <v>12.888621794871794</v>
      </c>
    </row>
    <row r="35" spans="1:7" s="4" customFormat="1">
      <c r="A35" s="4" t="s">
        <v>34</v>
      </c>
      <c r="B35" s="13">
        <v>8.72E-2</v>
      </c>
      <c r="C35" s="13">
        <v>0.1168</v>
      </c>
      <c r="D35" s="13">
        <v>0.1159</v>
      </c>
      <c r="E35" s="13">
        <f t="shared" si="0"/>
        <v>0.10663333333333334</v>
      </c>
      <c r="F35" s="4">
        <f t="shared" si="1"/>
        <v>1.6835775400418432E-2</v>
      </c>
      <c r="G35">
        <f t="shared" si="2"/>
        <v>7.9006410256410255</v>
      </c>
    </row>
    <row r="36" spans="1:7" s="4" customFormat="1">
      <c r="A36" s="4" t="s">
        <v>35</v>
      </c>
      <c r="B36" s="13">
        <v>0.21790000000000001</v>
      </c>
      <c r="C36" s="13">
        <v>0.21479999999999999</v>
      </c>
      <c r="D36" s="13">
        <v>0.2026</v>
      </c>
      <c r="E36" s="13">
        <f t="shared" si="0"/>
        <v>0.21176666666666666</v>
      </c>
      <c r="F36" s="4">
        <f t="shared" si="1"/>
        <v>8.088469158829336E-3</v>
      </c>
      <c r="G36">
        <f t="shared" si="2"/>
        <v>20.536858974358978</v>
      </c>
    </row>
    <row r="37" spans="1:7" s="4" customFormat="1">
      <c r="A37" s="4" t="s">
        <v>36</v>
      </c>
      <c r="B37" s="13">
        <v>8.0299999999999996E-2</v>
      </c>
      <c r="C37" s="13">
        <v>7.4200000000000002E-2</v>
      </c>
      <c r="D37" s="13">
        <v>0.1067</v>
      </c>
      <c r="E37" s="13">
        <f t="shared" si="0"/>
        <v>8.7066666666666667E-2</v>
      </c>
      <c r="F37" s="4">
        <f t="shared" si="1"/>
        <v>1.7274354787757844E-2</v>
      </c>
      <c r="G37">
        <f t="shared" si="2"/>
        <v>5.5488782051282053</v>
      </c>
    </row>
    <row r="38" spans="1:7" s="4" customFormat="1" ht="12">
      <c r="A38" s="4" t="s">
        <v>37</v>
      </c>
      <c r="B38" s="13">
        <v>0.2586</v>
      </c>
      <c r="C38" s="13">
        <v>0.18079999999999999</v>
      </c>
      <c r="D38" s="13">
        <v>0.30020000000000002</v>
      </c>
      <c r="E38" s="13">
        <f t="shared" si="0"/>
        <v>0.24653333333333335</v>
      </c>
      <c r="F38" s="4">
        <f t="shared" si="1"/>
        <v>6.0607700280849851E-2</v>
      </c>
      <c r="G38" s="4">
        <f>5*(E38-0.0882)/0.0349</f>
        <v>22.683858643744031</v>
      </c>
    </row>
    <row r="39" spans="1:7" s="4" customFormat="1" ht="12">
      <c r="A39" s="4" t="s">
        <v>38</v>
      </c>
      <c r="B39" s="13">
        <v>7.9399999999999998E-2</v>
      </c>
      <c r="C39" s="13">
        <v>4.4499999999999998E-2</v>
      </c>
      <c r="D39" s="13">
        <v>5.7200000000000001E-2</v>
      </c>
      <c r="E39" s="13">
        <f t="shared" si="0"/>
        <v>6.0366666666666659E-2</v>
      </c>
      <c r="F39" s="4">
        <f t="shared" si="1"/>
        <v>1.7664182215243757E-2</v>
      </c>
      <c r="G39" s="4">
        <f t="shared" ref="G39:G67" si="3">5*(E39-0.0882)/0.0349</f>
        <v>-3.9875835721107942</v>
      </c>
    </row>
    <row r="40" spans="1:7" s="4" customFormat="1" ht="12">
      <c r="A40" s="4" t="s">
        <v>39</v>
      </c>
      <c r="B40" s="13">
        <v>0.13189999999999999</v>
      </c>
      <c r="C40" s="13">
        <v>0.14430000000000001</v>
      </c>
      <c r="D40" s="13">
        <v>0.1774</v>
      </c>
      <c r="E40" s="13">
        <f t="shared" si="0"/>
        <v>0.1512</v>
      </c>
      <c r="F40" s="4">
        <f t="shared" si="1"/>
        <v>2.3521692116002083E-2</v>
      </c>
      <c r="G40" s="4">
        <f t="shared" si="3"/>
        <v>9.0257879656160451</v>
      </c>
    </row>
    <row r="41" spans="1:7" s="4" customFormat="1" ht="12">
      <c r="A41" s="4" t="s">
        <v>40</v>
      </c>
      <c r="B41" s="13">
        <v>0.13900000000000001</v>
      </c>
      <c r="C41" s="13">
        <v>7.7899999999999997E-2</v>
      </c>
      <c r="D41" s="13">
        <v>0.16869999999999999</v>
      </c>
      <c r="E41" s="13">
        <f t="shared" si="0"/>
        <v>0.12853333333333333</v>
      </c>
      <c r="F41" s="4">
        <f t="shared" si="1"/>
        <v>4.6296040147439523E-2</v>
      </c>
      <c r="G41" s="4">
        <f t="shared" si="3"/>
        <v>5.7784145176695318</v>
      </c>
    </row>
    <row r="42" spans="1:7" s="4" customFormat="1" ht="12">
      <c r="A42" s="4" t="s">
        <v>41</v>
      </c>
      <c r="B42" s="13">
        <v>6.2899999999999998E-2</v>
      </c>
      <c r="C42" s="13">
        <v>3.3099999999999997E-2</v>
      </c>
      <c r="D42" s="13">
        <v>3.1300000000000001E-2</v>
      </c>
      <c r="E42" s="13">
        <f t="shared" si="0"/>
        <v>4.243333333333333E-2</v>
      </c>
      <c r="F42" s="4">
        <f t="shared" si="1"/>
        <v>1.7747488085172302E-2</v>
      </c>
      <c r="G42" s="4">
        <f t="shared" si="3"/>
        <v>-6.5568290353390646</v>
      </c>
    </row>
    <row r="43" spans="1:7" s="4" customFormat="1" ht="12">
      <c r="A43" s="4" t="s">
        <v>42</v>
      </c>
      <c r="B43" s="13">
        <v>0.10440000000000001</v>
      </c>
      <c r="C43" s="13">
        <v>9.2799999999999994E-2</v>
      </c>
      <c r="D43" s="13">
        <v>9.1700000000000004E-2</v>
      </c>
      <c r="E43" s="13">
        <f t="shared" si="0"/>
        <v>9.6299999999999997E-2</v>
      </c>
      <c r="F43" s="4">
        <f t="shared" si="1"/>
        <v>7.0363342729009163E-3</v>
      </c>
      <c r="G43" s="4">
        <f t="shared" si="3"/>
        <v>1.1604584527220625</v>
      </c>
    </row>
    <row r="44" spans="1:7" s="4" customFormat="1" ht="12">
      <c r="A44" s="4" t="s">
        <v>43</v>
      </c>
      <c r="B44" s="13">
        <v>0.15870000000000001</v>
      </c>
      <c r="C44" s="13">
        <v>0.20610000000000001</v>
      </c>
      <c r="D44" s="13">
        <v>0.14199999999999999</v>
      </c>
      <c r="E44" s="13">
        <f t="shared" si="0"/>
        <v>0.16893333333333335</v>
      </c>
      <c r="F44" s="4">
        <f t="shared" si="1"/>
        <v>3.3252719187057959E-2</v>
      </c>
      <c r="G44" s="4">
        <f t="shared" si="3"/>
        <v>11.566380133715379</v>
      </c>
    </row>
    <row r="45" spans="1:7" s="4" customFormat="1" ht="12">
      <c r="A45" s="4" t="s">
        <v>44</v>
      </c>
      <c r="B45" s="13">
        <v>0.1915</v>
      </c>
      <c r="C45" s="13">
        <v>0.1477</v>
      </c>
      <c r="D45" s="13">
        <v>0.15870000000000001</v>
      </c>
      <c r="E45" s="13">
        <f t="shared" si="0"/>
        <v>0.16596666666666668</v>
      </c>
      <c r="F45" s="4">
        <f t="shared" si="1"/>
        <v>2.2786253165743103E-2</v>
      </c>
      <c r="G45" s="4">
        <f t="shared" si="3"/>
        <v>11.141356255969438</v>
      </c>
    </row>
    <row r="46" spans="1:7" s="4" customFormat="1" ht="12">
      <c r="A46" s="4" t="s">
        <v>45</v>
      </c>
      <c r="B46" s="13">
        <v>0.15029999999999999</v>
      </c>
      <c r="C46" s="13">
        <v>0.24959999999999999</v>
      </c>
      <c r="D46" s="13">
        <v>0.1404</v>
      </c>
      <c r="E46" s="13">
        <f t="shared" si="0"/>
        <v>0.18010000000000001</v>
      </c>
      <c r="F46" s="4">
        <f t="shared" si="1"/>
        <v>6.0391969664848555E-2</v>
      </c>
      <c r="G46" s="4">
        <f t="shared" si="3"/>
        <v>13.166189111747851</v>
      </c>
    </row>
    <row r="47" spans="1:7" s="4" customFormat="1" ht="12">
      <c r="A47" s="4" t="s">
        <v>46</v>
      </c>
      <c r="B47" s="13">
        <v>0.18559999999999999</v>
      </c>
      <c r="C47" s="13">
        <v>0.15939999999999999</v>
      </c>
      <c r="D47" s="13">
        <v>0.2036</v>
      </c>
      <c r="E47" s="13">
        <f t="shared" si="0"/>
        <v>0.18286666666666665</v>
      </c>
      <c r="F47" s="4">
        <f t="shared" si="1"/>
        <v>2.2226410716382608E-2</v>
      </c>
      <c r="G47" s="4">
        <f t="shared" si="3"/>
        <v>13.56255969436485</v>
      </c>
    </row>
    <row r="48" spans="1:7" s="4" customFormat="1" ht="12">
      <c r="A48" s="4" t="s">
        <v>47</v>
      </c>
      <c r="B48" s="13">
        <v>1.2713000000000001</v>
      </c>
      <c r="C48" s="13">
        <v>1.1213</v>
      </c>
      <c r="D48" s="13">
        <v>1.0831</v>
      </c>
      <c r="E48" s="13">
        <f t="shared" si="0"/>
        <v>1.1585666666666665</v>
      </c>
      <c r="F48" s="4">
        <f t="shared" si="1"/>
        <v>9.9480718399764495E-2</v>
      </c>
      <c r="G48" s="4">
        <f t="shared" si="3"/>
        <v>153.34765998089779</v>
      </c>
    </row>
    <row r="49" spans="1:7" s="4" customFormat="1" ht="12">
      <c r="A49" s="4" t="s">
        <v>48</v>
      </c>
      <c r="B49" s="13">
        <v>5.0099999999999999E-2</v>
      </c>
      <c r="C49" s="13">
        <v>0</v>
      </c>
      <c r="D49" s="13">
        <v>0.1217</v>
      </c>
      <c r="E49" s="13">
        <f t="shared" si="0"/>
        <v>5.7266666666666667E-2</v>
      </c>
      <c r="F49" s="4">
        <f t="shared" si="1"/>
        <v>6.1165703897963386E-2</v>
      </c>
      <c r="G49" s="4">
        <f t="shared" si="3"/>
        <v>-4.4317096466093604</v>
      </c>
    </row>
    <row r="50" spans="1:7" s="4" customFormat="1" ht="12">
      <c r="A50" s="4" t="s">
        <v>49</v>
      </c>
      <c r="B50" s="13">
        <v>9.9599999999999994E-2</v>
      </c>
      <c r="C50" s="13">
        <v>0.12520000000000001</v>
      </c>
      <c r="D50" s="13">
        <v>0.12859999999999999</v>
      </c>
      <c r="E50" s="13">
        <f t="shared" si="0"/>
        <v>0.1178</v>
      </c>
      <c r="F50" s="4">
        <f t="shared" si="1"/>
        <v>1.5853075411414636E-2</v>
      </c>
      <c r="G50" s="4">
        <f t="shared" si="3"/>
        <v>4.240687679083095</v>
      </c>
    </row>
    <row r="51" spans="1:7" s="4" customFormat="1" ht="12">
      <c r="A51" s="4" t="s">
        <v>50</v>
      </c>
      <c r="B51" s="13">
        <v>0.1948</v>
      </c>
      <c r="C51" s="13">
        <v>2.4500000000000001E-2</v>
      </c>
      <c r="D51" s="13">
        <v>0.21809999999999999</v>
      </c>
      <c r="E51" s="13">
        <f t="shared" si="0"/>
        <v>0.14580000000000001</v>
      </c>
      <c r="F51" s="4">
        <f t="shared" si="1"/>
        <v>0.10569290420837152</v>
      </c>
      <c r="G51" s="4">
        <f t="shared" si="3"/>
        <v>8.2521489971346718</v>
      </c>
    </row>
    <row r="52" spans="1:7" s="4" customFormat="1" ht="12">
      <c r="A52" s="4" t="s">
        <v>51</v>
      </c>
      <c r="B52" s="13">
        <v>5.9700000000000003E-2</v>
      </c>
      <c r="C52" s="13">
        <v>0.15659999999999999</v>
      </c>
      <c r="D52" s="13">
        <v>9.9699999999999997E-2</v>
      </c>
      <c r="E52" s="13">
        <f t="shared" si="0"/>
        <v>0.10533333333333333</v>
      </c>
      <c r="F52" s="4">
        <f t="shared" si="1"/>
        <v>4.8695003165964867E-2</v>
      </c>
      <c r="G52" s="4">
        <f t="shared" si="3"/>
        <v>2.4546322827125118</v>
      </c>
    </row>
    <row r="53" spans="1:7" s="4" customFormat="1" ht="12">
      <c r="A53" s="4" t="s">
        <v>52</v>
      </c>
      <c r="B53" s="13">
        <v>0.2039</v>
      </c>
      <c r="C53" s="13">
        <v>0.189</v>
      </c>
      <c r="D53" s="13">
        <v>0.1641</v>
      </c>
      <c r="E53" s="13">
        <f t="shared" si="0"/>
        <v>0.18566666666666667</v>
      </c>
      <c r="F53" s="4">
        <f t="shared" si="1"/>
        <v>2.0108290164340868E-2</v>
      </c>
      <c r="G53" s="4">
        <f t="shared" si="3"/>
        <v>13.963705826170012</v>
      </c>
    </row>
    <row r="54" spans="1:7" s="4" customFormat="1" ht="12">
      <c r="A54" s="23" t="s">
        <v>53</v>
      </c>
      <c r="B54" s="22">
        <v>2.3504999999999998</v>
      </c>
      <c r="C54" s="22">
        <v>1.8798999999999999</v>
      </c>
      <c r="D54" s="22">
        <v>2.0446</v>
      </c>
      <c r="E54" s="22">
        <f t="shared" si="0"/>
        <v>2.0916666666666663</v>
      </c>
      <c r="F54" s="23">
        <f t="shared" si="1"/>
        <v>0.23880440392365984</v>
      </c>
      <c r="G54" s="23">
        <f t="shared" si="3"/>
        <v>287.0296084049665</v>
      </c>
    </row>
    <row r="55" spans="1:7" s="4" customFormat="1" ht="12">
      <c r="A55" s="4" t="s">
        <v>54</v>
      </c>
      <c r="B55" s="13">
        <v>0</v>
      </c>
      <c r="C55" s="13">
        <v>0</v>
      </c>
      <c r="D55" s="13">
        <v>0</v>
      </c>
      <c r="E55" s="13">
        <f t="shared" si="0"/>
        <v>0</v>
      </c>
      <c r="F55" s="4">
        <f t="shared" si="1"/>
        <v>0</v>
      </c>
      <c r="G55" s="4">
        <f t="shared" si="3"/>
        <v>-12.636103151862464</v>
      </c>
    </row>
    <row r="56" spans="1:7" s="4" customFormat="1" ht="12">
      <c r="A56" s="4" t="s">
        <v>55</v>
      </c>
      <c r="B56" s="13">
        <v>1.9800000000000002E-2</v>
      </c>
      <c r="C56" s="13">
        <v>8.4699999999999998E-2</v>
      </c>
      <c r="D56" s="13">
        <v>2.4500000000000001E-2</v>
      </c>
      <c r="E56" s="13">
        <f t="shared" si="0"/>
        <v>4.3000000000000003E-2</v>
      </c>
      <c r="F56" s="4">
        <f t="shared" si="1"/>
        <v>3.6189639401353529E-2</v>
      </c>
      <c r="G56" s="4">
        <f t="shared" si="3"/>
        <v>-6.4756446991404006</v>
      </c>
    </row>
    <row r="57" spans="1:7" s="4" customFormat="1" ht="12">
      <c r="A57" s="4" t="s">
        <v>56</v>
      </c>
      <c r="B57" s="13">
        <v>0</v>
      </c>
      <c r="C57" s="13">
        <v>0</v>
      </c>
      <c r="D57" s="13">
        <v>0</v>
      </c>
      <c r="E57" s="13">
        <f t="shared" si="0"/>
        <v>0</v>
      </c>
      <c r="F57" s="4">
        <f t="shared" si="1"/>
        <v>0</v>
      </c>
      <c r="G57" s="4">
        <f t="shared" si="3"/>
        <v>-12.636103151862464</v>
      </c>
    </row>
    <row r="58" spans="1:7" s="4" customFormat="1" ht="12">
      <c r="A58" s="4" t="s">
        <v>57</v>
      </c>
      <c r="B58" s="13">
        <v>3.3099999999999997E-2</v>
      </c>
      <c r="C58" s="13">
        <v>6.2E-2</v>
      </c>
      <c r="D58" s="13">
        <v>7.6999999999999999E-2</v>
      </c>
      <c r="E58" s="13">
        <f t="shared" si="0"/>
        <v>5.7366666666666656E-2</v>
      </c>
      <c r="F58" s="4">
        <f t="shared" si="1"/>
        <v>2.2313747630851592E-2</v>
      </c>
      <c r="G58" s="4">
        <f t="shared" si="3"/>
        <v>-4.4173829990448921</v>
      </c>
    </row>
    <row r="59" spans="1:7" s="4" customFormat="1" ht="12">
      <c r="A59" s="4" t="s">
        <v>58</v>
      </c>
      <c r="B59" s="13">
        <v>0.13569999999999999</v>
      </c>
      <c r="C59" s="13">
        <v>7.7899999999999997E-2</v>
      </c>
      <c r="D59" s="13">
        <v>0.10680000000000001</v>
      </c>
      <c r="E59" s="13">
        <f t="shared" si="0"/>
        <v>0.10680000000000001</v>
      </c>
      <c r="F59" s="4">
        <f t="shared" si="1"/>
        <v>2.8899999999999992E-2</v>
      </c>
      <c r="G59" s="4">
        <f t="shared" si="3"/>
        <v>2.6647564469914049</v>
      </c>
    </row>
    <row r="60" spans="1:7" s="4" customFormat="1" ht="12">
      <c r="A60" s="4" t="s">
        <v>59</v>
      </c>
      <c r="B60" s="13">
        <v>0.1348</v>
      </c>
      <c r="C60" s="13">
        <v>0.21679999999999999</v>
      </c>
      <c r="D60" s="13">
        <v>7.5499999999999998E-2</v>
      </c>
      <c r="E60" s="13">
        <f t="shared" si="0"/>
        <v>0.14236666666666667</v>
      </c>
      <c r="F60" s="4">
        <f t="shared" si="1"/>
        <v>7.0953247517878487E-2</v>
      </c>
      <c r="G60" s="4">
        <f t="shared" si="3"/>
        <v>7.7602674307545376</v>
      </c>
    </row>
    <row r="61" spans="1:7" s="4" customFormat="1" ht="12">
      <c r="A61" s="4" t="s">
        <v>60</v>
      </c>
      <c r="B61" s="13">
        <v>0.1051</v>
      </c>
      <c r="C61" s="13">
        <v>4.9500000000000002E-2</v>
      </c>
      <c r="D61" s="13">
        <v>0.13689999999999999</v>
      </c>
      <c r="E61" s="13">
        <f t="shared" si="0"/>
        <v>9.7166666666666665E-2</v>
      </c>
      <c r="F61" s="4">
        <f t="shared" si="1"/>
        <v>4.4236787104550618E-2</v>
      </c>
      <c r="G61" s="4">
        <f t="shared" si="3"/>
        <v>1.2846227316141352</v>
      </c>
    </row>
    <row r="62" spans="1:7" s="4" customFormat="1" ht="12">
      <c r="A62" s="4" t="s">
        <v>61</v>
      </c>
      <c r="B62" s="13">
        <v>1.0699999999999999E-2</v>
      </c>
      <c r="C62" s="13">
        <v>4.4200000000000003E-2</v>
      </c>
      <c r="D62" s="13">
        <v>2.63E-2</v>
      </c>
      <c r="E62" s="13">
        <f t="shared" si="0"/>
        <v>2.7066666666666669E-2</v>
      </c>
      <c r="F62" s="4">
        <f t="shared" si="1"/>
        <v>1.676315403894307E-2</v>
      </c>
      <c r="G62" s="4">
        <f t="shared" si="3"/>
        <v>-8.7583572110792733</v>
      </c>
    </row>
    <row r="63" spans="1:7" s="4" customFormat="1" ht="12">
      <c r="A63" s="4" t="s">
        <v>62</v>
      </c>
      <c r="B63" s="13">
        <v>0.12089999999999999</v>
      </c>
      <c r="C63" s="13">
        <v>0.13550000000000001</v>
      </c>
      <c r="D63" s="13">
        <v>0.1091</v>
      </c>
      <c r="E63" s="13">
        <f t="shared" si="0"/>
        <v>0.12183333333333335</v>
      </c>
      <c r="F63" s="4">
        <f t="shared" si="1"/>
        <v>1.3224724319747918E-2</v>
      </c>
      <c r="G63" s="4">
        <f t="shared" si="3"/>
        <v>4.8185291308500497</v>
      </c>
    </row>
    <row r="64" spans="1:7" s="4" customFormat="1" ht="12">
      <c r="A64" s="4" t="s">
        <v>63</v>
      </c>
      <c r="B64" s="13">
        <v>5.4100000000000002E-2</v>
      </c>
      <c r="C64" s="13">
        <v>5.1499999999999997E-2</v>
      </c>
      <c r="D64" s="13">
        <v>2.69E-2</v>
      </c>
      <c r="E64" s="13">
        <f t="shared" si="0"/>
        <v>4.4166666666666667E-2</v>
      </c>
      <c r="F64" s="4">
        <f t="shared" si="1"/>
        <v>1.5009774593022137E-2</v>
      </c>
      <c r="G64" s="4">
        <f t="shared" si="3"/>
        <v>-6.3085004775549187</v>
      </c>
    </row>
    <row r="65" spans="1:7" s="4" customFormat="1" ht="12">
      <c r="A65" s="4" t="s">
        <v>64</v>
      </c>
      <c r="B65" s="13">
        <v>7.0800000000000002E-2</v>
      </c>
      <c r="C65" s="13">
        <v>3.61E-2</v>
      </c>
      <c r="D65" s="13">
        <v>4.8000000000000001E-2</v>
      </c>
      <c r="E65" s="13">
        <f t="shared" si="0"/>
        <v>5.163333333333333E-2</v>
      </c>
      <c r="F65" s="4">
        <f t="shared" si="1"/>
        <v>1.7633018270657302E-2</v>
      </c>
      <c r="G65" s="4">
        <f t="shared" si="3"/>
        <v>-5.2387774594078325</v>
      </c>
    </row>
    <row r="66" spans="1:7" s="4" customFormat="1" ht="12">
      <c r="A66" s="4" t="s">
        <v>65</v>
      </c>
      <c r="B66" s="13">
        <v>0</v>
      </c>
      <c r="C66" s="13">
        <v>0</v>
      </c>
      <c r="D66" s="13">
        <v>0</v>
      </c>
      <c r="E66" s="13">
        <f t="shared" si="0"/>
        <v>0</v>
      </c>
      <c r="F66" s="4">
        <f t="shared" si="1"/>
        <v>0</v>
      </c>
      <c r="G66" s="4">
        <f t="shared" si="3"/>
        <v>-12.636103151862464</v>
      </c>
    </row>
    <row r="67" spans="1:7" s="4" customFormat="1" ht="12">
      <c r="A67" s="23" t="s">
        <v>66</v>
      </c>
      <c r="B67" s="22">
        <v>2.2635000000000001</v>
      </c>
      <c r="C67" s="22">
        <v>2.4291999999999998</v>
      </c>
      <c r="D67" s="22">
        <v>2.3182</v>
      </c>
      <c r="E67" s="22">
        <f t="shared" si="0"/>
        <v>2.3369666666666666</v>
      </c>
      <c r="F67" s="23">
        <f t="shared" si="1"/>
        <v>8.4429043186168048E-2</v>
      </c>
      <c r="G67" s="23">
        <f t="shared" si="3"/>
        <v>322.17287488061123</v>
      </c>
    </row>
    <row r="68" spans="1:7">
      <c r="A68" s="4" t="s">
        <v>67</v>
      </c>
      <c r="B68" s="2">
        <v>0.3513</v>
      </c>
      <c r="C68" s="2">
        <v>0.30109999999999998</v>
      </c>
      <c r="D68" s="2">
        <v>0.31640000000000001</v>
      </c>
      <c r="E68" s="13">
        <f t="shared" si="0"/>
        <v>0.32293333333333335</v>
      </c>
      <c r="F68" s="4">
        <f t="shared" si="1"/>
        <v>2.5729814094418654E-2</v>
      </c>
      <c r="G68" s="4">
        <f>5*(E68-0.0403)/0.0474</f>
        <v>29.813642756680732</v>
      </c>
    </row>
    <row r="69" spans="1:7">
      <c r="A69" s="4" t="s">
        <v>68</v>
      </c>
      <c r="B69" s="2">
        <v>0.15129999999999999</v>
      </c>
      <c r="C69" s="2">
        <v>0.15260000000000001</v>
      </c>
      <c r="D69" s="2">
        <v>0.1183</v>
      </c>
      <c r="E69" s="13">
        <f t="shared" si="0"/>
        <v>0.14073333333333335</v>
      </c>
      <c r="F69" s="4">
        <f t="shared" si="1"/>
        <v>1.9438707090064629E-2</v>
      </c>
      <c r="G69" s="4">
        <f>5*(E69-0.0403)/0.0474</f>
        <v>10.594233473980312</v>
      </c>
    </row>
    <row r="70" spans="1:7">
      <c r="A70" s="4" t="s">
        <v>69</v>
      </c>
      <c r="B70" s="2">
        <v>0.1348</v>
      </c>
      <c r="C70" s="2">
        <v>0.121</v>
      </c>
      <c r="D70" s="2">
        <v>0.13600000000000001</v>
      </c>
      <c r="E70" s="13">
        <f t="shared" si="0"/>
        <v>0.13060000000000002</v>
      </c>
      <c r="F70" s="4">
        <f t="shared" si="1"/>
        <v>8.3354663936698881E-3</v>
      </c>
      <c r="G70" s="4">
        <f>5*(E70-0.0403)/0.0474</f>
        <v>9.5253164556962062</v>
      </c>
    </row>
    <row r="71" spans="1:7">
      <c r="A71" s="4" t="s">
        <v>70</v>
      </c>
      <c r="B71" s="2">
        <v>8.0600000000000005E-2</v>
      </c>
      <c r="C71" s="2">
        <v>5.7700000000000001E-2</v>
      </c>
      <c r="D71" s="2">
        <v>9.8100000000000007E-2</v>
      </c>
      <c r="E71" s="13">
        <f t="shared" si="0"/>
        <v>7.8799999999999995E-2</v>
      </c>
      <c r="F71" s="4">
        <f t="shared" si="1"/>
        <v>2.0260059229923324E-2</v>
      </c>
      <c r="G71" s="4">
        <f t="shared" ref="G71:G97" si="4">5*(E71-0.0403)/0.0474</f>
        <v>4.0611814345991553</v>
      </c>
    </row>
    <row r="72" spans="1:7">
      <c r="A72" s="4" t="s">
        <v>71</v>
      </c>
      <c r="B72" s="2">
        <v>9.69E-2</v>
      </c>
      <c r="C72" s="2">
        <v>0.1273</v>
      </c>
      <c r="D72" s="2">
        <v>8.6800000000000002E-2</v>
      </c>
      <c r="E72" s="13">
        <f t="shared" si="0"/>
        <v>0.10366666666666667</v>
      </c>
      <c r="F72" s="4">
        <f t="shared" si="1"/>
        <v>2.1080876009628553E-2</v>
      </c>
      <c r="G72" s="4">
        <f t="shared" si="4"/>
        <v>6.6842475386779192</v>
      </c>
    </row>
    <row r="73" spans="1:7">
      <c r="A73" s="4" t="s">
        <v>72</v>
      </c>
      <c r="B73" s="2">
        <v>0.10050000000000001</v>
      </c>
      <c r="C73" s="2">
        <v>9.4600000000000004E-2</v>
      </c>
      <c r="D73" s="2">
        <v>5.0900000000000001E-2</v>
      </c>
      <c r="E73" s="13">
        <f t="shared" ref="E73:E97" si="5">AVERAGE(B73:D73)</f>
        <v>8.2000000000000003E-2</v>
      </c>
      <c r="F73" s="4">
        <f t="shared" ref="F73:F97" si="6">STDEV(B73:D73)</f>
        <v>2.7094464379278684E-2</v>
      </c>
      <c r="G73" s="4">
        <f t="shared" si="4"/>
        <v>4.3987341772151902</v>
      </c>
    </row>
    <row r="74" spans="1:7">
      <c r="A74" s="4" t="s">
        <v>73</v>
      </c>
      <c r="B74" s="2">
        <v>0.14899999999999999</v>
      </c>
      <c r="C74" s="2">
        <v>0.21659999999999999</v>
      </c>
      <c r="D74" s="2">
        <v>0.14779999999999999</v>
      </c>
      <c r="E74" s="13">
        <f t="shared" si="5"/>
        <v>0.17113333333333333</v>
      </c>
      <c r="F74" s="4">
        <f t="shared" si="6"/>
        <v>3.9379859488491466E-2</v>
      </c>
      <c r="G74" s="4">
        <f t="shared" si="4"/>
        <v>13.800984528832631</v>
      </c>
    </row>
    <row r="75" spans="1:7">
      <c r="A75" s="23" t="s">
        <v>74</v>
      </c>
      <c r="B75" s="25">
        <v>2.9544000000000001</v>
      </c>
      <c r="C75" s="25"/>
      <c r="D75" s="25">
        <v>2.8109999999999999</v>
      </c>
      <c r="E75" s="22">
        <f t="shared" si="5"/>
        <v>2.8826999999999998</v>
      </c>
      <c r="F75" s="23">
        <f t="shared" si="6"/>
        <v>0.10139911242216688</v>
      </c>
      <c r="G75" s="23">
        <f t="shared" si="4"/>
        <v>299.83122362869193</v>
      </c>
    </row>
    <row r="76" spans="1:7">
      <c r="A76" s="23" t="s">
        <v>75</v>
      </c>
      <c r="B76" s="25">
        <v>2.9222000000000001</v>
      </c>
      <c r="C76" s="25"/>
      <c r="D76" s="25">
        <v>2.9590000000000001</v>
      </c>
      <c r="E76" s="22">
        <f t="shared" si="5"/>
        <v>2.9405999999999999</v>
      </c>
      <c r="F76" s="23">
        <f t="shared" si="6"/>
        <v>2.6021529547664908E-2</v>
      </c>
      <c r="G76" s="23">
        <f t="shared" si="4"/>
        <v>305.93881856540082</v>
      </c>
    </row>
    <row r="77" spans="1:7">
      <c r="A77" s="23" t="s">
        <v>76</v>
      </c>
      <c r="B77" s="25">
        <v>3.0276999999999998</v>
      </c>
      <c r="C77" s="25">
        <v>3.1105</v>
      </c>
      <c r="D77" s="25">
        <v>3.1034000000000002</v>
      </c>
      <c r="E77" s="22">
        <f t="shared" si="5"/>
        <v>3.0805333333333333</v>
      </c>
      <c r="F77" s="23">
        <f t="shared" si="6"/>
        <v>4.589251936136593E-2</v>
      </c>
      <c r="G77" s="23">
        <f t="shared" si="4"/>
        <v>320.6997187060478</v>
      </c>
    </row>
    <row r="78" spans="1:7">
      <c r="A78" s="4" t="s">
        <v>77</v>
      </c>
      <c r="B78" s="2">
        <v>7.1499999999999994E-2</v>
      </c>
      <c r="C78" s="2">
        <v>7.8E-2</v>
      </c>
      <c r="D78" s="2">
        <v>3.0700000000000002E-2</v>
      </c>
      <c r="E78" s="13">
        <f t="shared" si="5"/>
        <v>6.0066666666666664E-2</v>
      </c>
      <c r="F78" s="4">
        <f t="shared" si="6"/>
        <v>2.5639097748035761E-2</v>
      </c>
      <c r="G78" s="4">
        <f t="shared" si="4"/>
        <v>2.0850914205344577</v>
      </c>
    </row>
    <row r="79" spans="1:7">
      <c r="A79" s="4" t="s">
        <v>78</v>
      </c>
      <c r="B79" s="2">
        <v>0.14530000000000001</v>
      </c>
      <c r="C79" s="2">
        <v>9.5100000000000004E-2</v>
      </c>
      <c r="D79" s="2">
        <v>0.14149999999999999</v>
      </c>
      <c r="E79" s="13">
        <f t="shared" si="5"/>
        <v>0.1273</v>
      </c>
      <c r="F79" s="4">
        <f t="shared" si="6"/>
        <v>2.7950670832736654E-2</v>
      </c>
      <c r="G79" s="4">
        <f t="shared" si="4"/>
        <v>9.1772151898734169</v>
      </c>
    </row>
    <row r="80" spans="1:7">
      <c r="A80" s="4" t="s">
        <v>79</v>
      </c>
      <c r="B80" s="2">
        <v>0</v>
      </c>
      <c r="C80" s="2">
        <v>0</v>
      </c>
      <c r="D80" s="2">
        <v>0</v>
      </c>
      <c r="E80" s="13">
        <f t="shared" si="5"/>
        <v>0</v>
      </c>
      <c r="F80" s="4">
        <f t="shared" si="6"/>
        <v>0</v>
      </c>
      <c r="G80" s="4">
        <f t="shared" si="4"/>
        <v>-4.2510548523206753</v>
      </c>
    </row>
    <row r="81" spans="1:7">
      <c r="A81" s="4" t="s">
        <v>80</v>
      </c>
      <c r="B81" s="2">
        <v>0</v>
      </c>
      <c r="C81" s="2">
        <v>0</v>
      </c>
      <c r="D81" s="2">
        <v>0</v>
      </c>
      <c r="E81" s="13">
        <f t="shared" si="5"/>
        <v>0</v>
      </c>
      <c r="F81" s="4">
        <f t="shared" si="6"/>
        <v>0</v>
      </c>
      <c r="G81" s="4">
        <f t="shared" si="4"/>
        <v>-4.2510548523206753</v>
      </c>
    </row>
    <row r="82" spans="1:7">
      <c r="A82" s="4" t="s">
        <v>81</v>
      </c>
      <c r="B82" s="2">
        <v>0.2016</v>
      </c>
      <c r="C82" s="2">
        <v>0.28399999999999997</v>
      </c>
      <c r="D82" s="2">
        <v>0.27250000000000002</v>
      </c>
      <c r="E82" s="13">
        <f t="shared" si="5"/>
        <v>0.25269999999999998</v>
      </c>
      <c r="F82" s="4">
        <f t="shared" si="6"/>
        <v>4.4625889346880353E-2</v>
      </c>
      <c r="G82" s="4">
        <f t="shared" si="4"/>
        <v>22.405063291139239</v>
      </c>
    </row>
    <row r="83" spans="1:7">
      <c r="A83" s="4" t="s">
        <v>82</v>
      </c>
      <c r="B83" s="2">
        <v>0.26750000000000002</v>
      </c>
      <c r="C83" s="2">
        <v>0.21210000000000001</v>
      </c>
      <c r="D83" s="2">
        <v>0.30209999999999998</v>
      </c>
      <c r="E83" s="13">
        <f t="shared" si="5"/>
        <v>0.26056666666666667</v>
      </c>
      <c r="F83" s="4">
        <f t="shared" si="6"/>
        <v>4.5398825241775791E-2</v>
      </c>
      <c r="G83" s="4">
        <f t="shared" si="4"/>
        <v>23.234880450070325</v>
      </c>
    </row>
    <row r="84" spans="1:7">
      <c r="A84" s="4" t="s">
        <v>83</v>
      </c>
      <c r="B84" s="2">
        <v>0.1145</v>
      </c>
      <c r="C84" s="2">
        <v>6.7599999999999993E-2</v>
      </c>
      <c r="D84" s="2">
        <v>3.95E-2</v>
      </c>
      <c r="E84" s="13">
        <f t="shared" si="5"/>
        <v>7.3866666666666664E-2</v>
      </c>
      <c r="F84" s="4">
        <f t="shared" si="6"/>
        <v>3.7890676073848738E-2</v>
      </c>
      <c r="G84" s="4">
        <f t="shared" si="4"/>
        <v>3.5407876230661035</v>
      </c>
    </row>
    <row r="85" spans="1:7">
      <c r="A85" s="4" t="s">
        <v>84</v>
      </c>
      <c r="B85" s="2">
        <v>4.8500000000000001E-2</v>
      </c>
      <c r="C85" s="2">
        <v>4.9000000000000002E-2</v>
      </c>
      <c r="D85" s="2">
        <v>2.7199999999999998E-2</v>
      </c>
      <c r="E85" s="13">
        <f t="shared" si="5"/>
        <v>4.1566666666666668E-2</v>
      </c>
      <c r="F85" s="4">
        <f t="shared" si="6"/>
        <v>1.2444409722173786E-2</v>
      </c>
      <c r="G85" s="4">
        <f t="shared" si="4"/>
        <v>0.13361462728551329</v>
      </c>
    </row>
    <row r="86" spans="1:7">
      <c r="A86" s="4" t="s">
        <v>85</v>
      </c>
      <c r="B86" s="2">
        <v>0</v>
      </c>
      <c r="C86" s="2">
        <v>0</v>
      </c>
      <c r="D86" s="2">
        <v>0</v>
      </c>
      <c r="E86" s="13">
        <f t="shared" si="5"/>
        <v>0</v>
      </c>
      <c r="F86" s="4">
        <f t="shared" si="6"/>
        <v>0</v>
      </c>
      <c r="G86" s="4">
        <f t="shared" si="4"/>
        <v>-4.2510548523206753</v>
      </c>
    </row>
    <row r="87" spans="1:7">
      <c r="A87" s="4" t="s">
        <v>86</v>
      </c>
      <c r="B87" s="2">
        <v>0</v>
      </c>
      <c r="C87" s="2">
        <v>0</v>
      </c>
      <c r="D87" s="2">
        <v>0</v>
      </c>
      <c r="E87" s="13">
        <f t="shared" si="5"/>
        <v>0</v>
      </c>
      <c r="F87" s="4">
        <f t="shared" si="6"/>
        <v>0</v>
      </c>
      <c r="G87" s="4">
        <f t="shared" si="4"/>
        <v>-4.2510548523206753</v>
      </c>
    </row>
    <row r="88" spans="1:7">
      <c r="A88" s="4" t="s">
        <v>87</v>
      </c>
      <c r="B88" s="2">
        <v>0</v>
      </c>
      <c r="C88" s="2">
        <v>0</v>
      </c>
      <c r="D88" s="2">
        <v>0</v>
      </c>
      <c r="E88" s="13">
        <f t="shared" si="5"/>
        <v>0</v>
      </c>
      <c r="F88" s="4">
        <f t="shared" si="6"/>
        <v>0</v>
      </c>
      <c r="G88" s="4">
        <f t="shared" si="4"/>
        <v>-4.2510548523206753</v>
      </c>
    </row>
    <row r="89" spans="1:7">
      <c r="A89" s="23" t="s">
        <v>88</v>
      </c>
      <c r="B89" s="25">
        <v>2.1093999999999999</v>
      </c>
      <c r="C89" s="25">
        <v>2.0831</v>
      </c>
      <c r="D89" s="25">
        <v>1.9798</v>
      </c>
      <c r="E89" s="22">
        <f t="shared" si="5"/>
        <v>2.0574333333333334</v>
      </c>
      <c r="F89" s="23">
        <f t="shared" si="6"/>
        <v>6.8506374399273109E-2</v>
      </c>
      <c r="G89" s="23">
        <f t="shared" si="4"/>
        <v>212.77777777777783</v>
      </c>
    </row>
    <row r="90" spans="1:7">
      <c r="A90" s="4" t="s">
        <v>89</v>
      </c>
      <c r="B90" s="2">
        <v>6.9500000000000006E-2</v>
      </c>
      <c r="C90" s="2">
        <v>0.13919999999999999</v>
      </c>
      <c r="D90" s="2">
        <v>0.1053</v>
      </c>
      <c r="E90" s="13">
        <f t="shared" si="5"/>
        <v>0.10466666666666667</v>
      </c>
      <c r="F90" s="4">
        <f t="shared" si="6"/>
        <v>3.4854315849451603E-2</v>
      </c>
      <c r="G90" s="4">
        <f t="shared" si="4"/>
        <v>6.78973277074543</v>
      </c>
    </row>
    <row r="91" spans="1:7">
      <c r="A91" s="4" t="s">
        <v>90</v>
      </c>
      <c r="B91" s="2">
        <v>0.10730000000000001</v>
      </c>
      <c r="C91" s="2">
        <v>4.07E-2</v>
      </c>
      <c r="D91" s="2">
        <v>0.107</v>
      </c>
      <c r="E91" s="13">
        <f t="shared" si="5"/>
        <v>8.5000000000000006E-2</v>
      </c>
      <c r="F91" s="4">
        <f t="shared" si="6"/>
        <v>3.8365218623122692E-2</v>
      </c>
      <c r="G91" s="4">
        <f t="shared" si="4"/>
        <v>4.7151898734177227</v>
      </c>
    </row>
    <row r="92" spans="1:7">
      <c r="A92" s="23" t="s">
        <v>91</v>
      </c>
      <c r="B92" s="25">
        <v>2.9293999999999998</v>
      </c>
      <c r="C92" s="25">
        <v>3.0249000000000001</v>
      </c>
      <c r="D92" s="25">
        <v>2.8818999999999999</v>
      </c>
      <c r="E92" s="22">
        <f t="shared" si="5"/>
        <v>2.9453999999999998</v>
      </c>
      <c r="F92" s="23">
        <f t="shared" si="6"/>
        <v>7.2830282163396917E-2</v>
      </c>
      <c r="G92" s="23">
        <f t="shared" si="4"/>
        <v>306.44514767932492</v>
      </c>
    </row>
    <row r="93" spans="1:7">
      <c r="A93" s="4" t="s">
        <v>92</v>
      </c>
      <c r="B93" s="2">
        <v>0.56420000000000003</v>
      </c>
      <c r="C93" s="2">
        <v>0.43759999999999999</v>
      </c>
      <c r="D93" s="2">
        <v>0.54720000000000002</v>
      </c>
      <c r="E93" s="13">
        <f t="shared" si="5"/>
        <v>0.51633333333333331</v>
      </c>
      <c r="F93" s="4">
        <f t="shared" si="6"/>
        <v>6.8712832377463548E-2</v>
      </c>
      <c r="G93" s="4">
        <f t="shared" si="4"/>
        <v>50.214486638537274</v>
      </c>
    </row>
    <row r="94" spans="1:7">
      <c r="A94" s="4" t="s">
        <v>93</v>
      </c>
      <c r="B94" s="2">
        <v>0</v>
      </c>
      <c r="C94" s="2">
        <v>0</v>
      </c>
      <c r="D94" s="2">
        <v>0</v>
      </c>
      <c r="E94" s="13">
        <f t="shared" si="5"/>
        <v>0</v>
      </c>
      <c r="F94" s="4">
        <f t="shared" si="6"/>
        <v>0</v>
      </c>
      <c r="G94" s="4">
        <f t="shared" si="4"/>
        <v>-4.2510548523206753</v>
      </c>
    </row>
    <row r="95" spans="1:7">
      <c r="A95" s="4" t="s">
        <v>94</v>
      </c>
      <c r="B95" s="2">
        <v>6.0199999999999997E-2</v>
      </c>
      <c r="C95" s="2">
        <v>5.5E-2</v>
      </c>
      <c r="D95" s="2">
        <v>5.5800000000000002E-2</v>
      </c>
      <c r="E95" s="13">
        <f t="shared" si="5"/>
        <v>5.6999999999999995E-2</v>
      </c>
      <c r="F95" s="4">
        <f t="shared" si="6"/>
        <v>2.7999999999999974E-3</v>
      </c>
      <c r="G95" s="4">
        <f t="shared" si="4"/>
        <v>1.7616033755274254</v>
      </c>
    </row>
    <row r="96" spans="1:7">
      <c r="A96" s="4" t="s">
        <v>95</v>
      </c>
      <c r="B96" s="2">
        <v>0</v>
      </c>
      <c r="C96" s="2">
        <v>0</v>
      </c>
      <c r="D96" s="2">
        <v>0</v>
      </c>
      <c r="E96" s="13">
        <f t="shared" si="5"/>
        <v>0</v>
      </c>
      <c r="F96" s="4">
        <f t="shared" si="6"/>
        <v>0</v>
      </c>
      <c r="G96" s="4">
        <f t="shared" si="4"/>
        <v>-4.2510548523206753</v>
      </c>
    </row>
    <row r="97" spans="1:7">
      <c r="A97" s="4" t="s">
        <v>96</v>
      </c>
      <c r="B97" s="2">
        <v>1.34E-2</v>
      </c>
      <c r="C97" s="2">
        <v>1.1299999999999999E-2</v>
      </c>
      <c r="D97" s="2">
        <v>1.4500000000000001E-2</v>
      </c>
      <c r="E97" s="13">
        <f t="shared" si="5"/>
        <v>1.3066666666666666E-2</v>
      </c>
      <c r="F97" s="4">
        <f t="shared" si="6"/>
        <v>1.6258331197676272E-3</v>
      </c>
      <c r="G97" s="4">
        <f t="shared" si="4"/>
        <v>-2.8727144866385377</v>
      </c>
    </row>
    <row r="100" spans="1:7" s="12" customFormat="1" ht="40.5">
      <c r="A100" s="44" t="s">
        <v>178</v>
      </c>
      <c r="B100" s="12">
        <v>0</v>
      </c>
      <c r="C100" s="12">
        <v>2.5</v>
      </c>
      <c r="D100" s="12">
        <v>5</v>
      </c>
      <c r="E100" s="12">
        <v>10</v>
      </c>
      <c r="F100" s="12">
        <v>20</v>
      </c>
      <c r="G100" s="12">
        <v>40</v>
      </c>
    </row>
    <row r="101" spans="1:7" s="12" customFormat="1">
      <c r="A101" s="12" t="s">
        <v>1</v>
      </c>
      <c r="B101">
        <v>0</v>
      </c>
      <c r="C101">
        <v>0.11509999999999999</v>
      </c>
      <c r="D101">
        <v>0.2422</v>
      </c>
      <c r="E101">
        <v>0.50260000000000005</v>
      </c>
      <c r="F101">
        <v>0.95420000000000005</v>
      </c>
      <c r="G101">
        <v>1.6559999999999999</v>
      </c>
    </row>
    <row r="102" spans="1:7" s="12" customFormat="1">
      <c r="A102" s="12" t="s">
        <v>1</v>
      </c>
      <c r="B102">
        <v>0</v>
      </c>
      <c r="C102">
        <v>0.182</v>
      </c>
      <c r="D102">
        <v>0.30049999999999999</v>
      </c>
      <c r="E102">
        <v>0.49419999999999997</v>
      </c>
      <c r="F102">
        <v>0.79690000000000005</v>
      </c>
      <c r="G102">
        <v>1.4574</v>
      </c>
    </row>
    <row r="103" spans="1:7" s="12" customFormat="1">
      <c r="A103" s="12" t="s">
        <v>1</v>
      </c>
      <c r="B103" s="4">
        <v>0</v>
      </c>
      <c r="C103" s="4">
        <v>0.125</v>
      </c>
      <c r="D103" s="4">
        <v>0.27310000000000001</v>
      </c>
      <c r="E103" s="4">
        <v>0.53</v>
      </c>
      <c r="F103" s="4">
        <v>1.1180000000000001</v>
      </c>
      <c r="G103" s="4">
        <v>1.8723000000000001</v>
      </c>
    </row>
    <row r="105" spans="1:7">
      <c r="B105"/>
      <c r="C105"/>
      <c r="D105"/>
      <c r="E105"/>
    </row>
    <row r="106" spans="1:7">
      <c r="B106"/>
      <c r="C106"/>
      <c r="D106"/>
      <c r="E106"/>
    </row>
    <row r="107" spans="1:7">
      <c r="B107"/>
      <c r="C107"/>
      <c r="D107"/>
      <c r="E107"/>
    </row>
    <row r="108" spans="1:7">
      <c r="B108"/>
      <c r="C108"/>
      <c r="D108"/>
      <c r="E108"/>
    </row>
    <row r="109" spans="1:7">
      <c r="B109"/>
      <c r="C109"/>
      <c r="D109"/>
      <c r="E109"/>
    </row>
    <row r="110" spans="1:7">
      <c r="A110" s="12">
        <v>0</v>
      </c>
      <c r="B110">
        <v>0</v>
      </c>
      <c r="C110"/>
      <c r="D110"/>
      <c r="E110"/>
    </row>
    <row r="111" spans="1:7">
      <c r="A111" s="12">
        <v>2.5</v>
      </c>
      <c r="B111">
        <v>0.11509999999999999</v>
      </c>
      <c r="C111"/>
      <c r="D111"/>
      <c r="E111"/>
    </row>
    <row r="112" spans="1:7">
      <c r="A112" s="12">
        <v>5</v>
      </c>
      <c r="B112">
        <v>0.2422</v>
      </c>
      <c r="C112"/>
      <c r="D112"/>
      <c r="E112"/>
    </row>
    <row r="113" spans="1:6">
      <c r="A113" s="12">
        <v>10</v>
      </c>
      <c r="B113">
        <v>0.50260000000000005</v>
      </c>
      <c r="C113"/>
      <c r="D113"/>
      <c r="E113"/>
    </row>
    <row r="114" spans="1:6">
      <c r="A114" s="12">
        <v>20</v>
      </c>
      <c r="B114">
        <v>0.95420000000000005</v>
      </c>
      <c r="C114"/>
      <c r="D114"/>
      <c r="E114"/>
    </row>
    <row r="115" spans="1:6">
      <c r="A115" s="12">
        <v>40</v>
      </c>
      <c r="B115">
        <v>1.6559999999999999</v>
      </c>
      <c r="C115"/>
      <c r="D115"/>
      <c r="E115"/>
    </row>
    <row r="116" spans="1:6">
      <c r="B116"/>
      <c r="C116"/>
      <c r="D116"/>
      <c r="E116"/>
    </row>
    <row r="117" spans="1:6">
      <c r="B117"/>
      <c r="C117" s="12"/>
      <c r="D117"/>
      <c r="E117"/>
    </row>
    <row r="118" spans="1:6">
      <c r="B118"/>
      <c r="C118" s="12"/>
      <c r="D118"/>
      <c r="E118"/>
    </row>
    <row r="119" spans="1:6">
      <c r="A119" s="12">
        <v>0</v>
      </c>
      <c r="B119">
        <v>0</v>
      </c>
      <c r="C119" s="12"/>
      <c r="D119" s="4"/>
      <c r="E119" s="4"/>
      <c r="F119" s="4"/>
    </row>
    <row r="120" spans="1:6">
      <c r="A120" s="12">
        <v>2.5</v>
      </c>
      <c r="B120">
        <v>0.182</v>
      </c>
      <c r="C120" s="12"/>
      <c r="D120"/>
      <c r="E120"/>
    </row>
    <row r="121" spans="1:6">
      <c r="A121" s="12">
        <v>5</v>
      </c>
      <c r="B121">
        <v>0.30049999999999999</v>
      </c>
      <c r="C121" s="12"/>
      <c r="D121"/>
      <c r="E121"/>
    </row>
    <row r="122" spans="1:6">
      <c r="A122" s="12">
        <v>10</v>
      </c>
      <c r="B122">
        <v>0.49419999999999997</v>
      </c>
      <c r="C122" s="12"/>
      <c r="D122"/>
      <c r="E122"/>
    </row>
    <row r="123" spans="1:6">
      <c r="A123" s="12">
        <v>20</v>
      </c>
      <c r="B123">
        <v>0.79690000000000005</v>
      </c>
      <c r="C123"/>
      <c r="D123"/>
      <c r="E123"/>
    </row>
    <row r="124" spans="1:6">
      <c r="A124" s="12">
        <v>40</v>
      </c>
      <c r="B124">
        <v>1.4574</v>
      </c>
      <c r="C124"/>
      <c r="D124"/>
      <c r="E124"/>
    </row>
    <row r="125" spans="1:6">
      <c r="B125"/>
      <c r="C125"/>
      <c r="D125"/>
      <c r="E125"/>
    </row>
    <row r="126" spans="1:6">
      <c r="C126"/>
      <c r="D126"/>
      <c r="E126"/>
    </row>
    <row r="127" spans="1:6">
      <c r="C127"/>
      <c r="D127"/>
      <c r="E127"/>
    </row>
    <row r="128" spans="1:6">
      <c r="C128"/>
      <c r="D128"/>
      <c r="E128"/>
    </row>
    <row r="129" spans="1:5">
      <c r="A129" s="12">
        <v>0</v>
      </c>
      <c r="B129" s="4">
        <v>0</v>
      </c>
      <c r="C129"/>
      <c r="D129"/>
      <c r="E129"/>
    </row>
    <row r="130" spans="1:5">
      <c r="A130" s="12">
        <v>2.5</v>
      </c>
      <c r="B130" s="4">
        <v>0.125</v>
      </c>
      <c r="C130"/>
      <c r="D130"/>
      <c r="E130"/>
    </row>
    <row r="131" spans="1:5">
      <c r="A131" s="12">
        <v>5</v>
      </c>
      <c r="B131" s="4">
        <v>0.27310000000000001</v>
      </c>
      <c r="C131"/>
      <c r="D131"/>
      <c r="E131"/>
    </row>
    <row r="132" spans="1:5">
      <c r="A132" s="12">
        <v>10</v>
      </c>
      <c r="B132" s="4">
        <v>0.53</v>
      </c>
      <c r="C132"/>
      <c r="D132"/>
      <c r="E132"/>
    </row>
    <row r="133" spans="1:5">
      <c r="A133" s="12">
        <v>20</v>
      </c>
      <c r="B133" s="4">
        <v>1.1180000000000001</v>
      </c>
      <c r="C133"/>
      <c r="D133"/>
      <c r="E133"/>
    </row>
    <row r="134" spans="1:5">
      <c r="A134" s="12">
        <v>40</v>
      </c>
      <c r="B134" s="4">
        <v>1.8723000000000001</v>
      </c>
      <c r="C134"/>
      <c r="D134"/>
      <c r="E134"/>
    </row>
    <row r="135" spans="1:5">
      <c r="B135"/>
      <c r="C135"/>
      <c r="D135"/>
      <c r="E135"/>
    </row>
    <row r="136" spans="1:5">
      <c r="B136"/>
      <c r="C136"/>
      <c r="D136"/>
      <c r="E136"/>
    </row>
    <row r="137" spans="1:5">
      <c r="B137"/>
      <c r="C137"/>
      <c r="D137"/>
      <c r="E137"/>
    </row>
    <row r="138" spans="1:5">
      <c r="B138"/>
      <c r="C138"/>
      <c r="D138"/>
      <c r="E138"/>
    </row>
    <row r="139" spans="1:5">
      <c r="C139"/>
      <c r="D139"/>
      <c r="E139"/>
    </row>
    <row r="140" spans="1:5">
      <c r="C140"/>
      <c r="D140"/>
      <c r="E140"/>
    </row>
  </sheetData>
  <mergeCells count="3">
    <mergeCell ref="A5:F5"/>
    <mergeCell ref="B6:E6"/>
    <mergeCell ref="A6:A7"/>
  </mergeCells>
  <phoneticPr fontId="6" type="noConversion"/>
  <pageMargins left="0.75" right="0.75" top="1" bottom="1" header="0.51180555555555596" footer="0.51180555555555596"/>
  <pageSetup orientation="portrait" horizontalDpi="200" verticalDpi="200" copies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3"/>
  <sheetViews>
    <sheetView zoomScale="190" zoomScaleNormal="190" workbookViewId="0">
      <selection activeCell="A214" sqref="A214:XFD748"/>
    </sheetView>
  </sheetViews>
  <sheetFormatPr defaultColWidth="9" defaultRowHeight="13.5"/>
  <cols>
    <col min="1" max="1" width="9.5" customWidth="1"/>
    <col min="2" max="2" width="9.5" style="2" customWidth="1"/>
    <col min="3" max="4" width="9.375" style="2"/>
    <col min="5" max="5" width="13.75" style="2"/>
    <col min="6" max="6" width="12.625" style="2"/>
  </cols>
  <sheetData>
    <row r="1" spans="1:9">
      <c r="A1" s="15" t="s">
        <v>171</v>
      </c>
      <c r="B1" s="43">
        <v>43363</v>
      </c>
      <c r="C1"/>
    </row>
    <row r="2" spans="1:9">
      <c r="A2" s="15" t="s">
        <v>172</v>
      </c>
      <c r="B2" s="15" t="s">
        <v>173</v>
      </c>
      <c r="C2"/>
    </row>
    <row r="3" spans="1:9">
      <c r="A3" s="15" t="s">
        <v>174</v>
      </c>
      <c r="B3" s="42" t="s">
        <v>176</v>
      </c>
      <c r="C3"/>
    </row>
    <row r="4" spans="1:9">
      <c r="A4" s="15" t="s">
        <v>175</v>
      </c>
      <c r="B4" s="42"/>
      <c r="C4"/>
    </row>
    <row r="5" spans="1:9" s="6" customFormat="1" ht="11.25">
      <c r="A5" s="54" t="s">
        <v>120</v>
      </c>
      <c r="B5" s="55"/>
      <c r="C5" s="55"/>
      <c r="D5" s="55"/>
      <c r="E5" s="55"/>
      <c r="F5" s="55"/>
    </row>
    <row r="6" spans="1:9" s="6" customFormat="1" ht="11.25">
      <c r="A6" s="55" t="s">
        <v>0</v>
      </c>
      <c r="B6" s="56" t="s">
        <v>1</v>
      </c>
      <c r="C6" s="56"/>
      <c r="D6" s="56"/>
      <c r="E6" s="56"/>
      <c r="F6" s="8"/>
    </row>
    <row r="7" spans="1:9" s="6" customFormat="1" ht="12">
      <c r="A7" s="55"/>
      <c r="B7" s="8" t="s">
        <v>2</v>
      </c>
      <c r="C7" s="8" t="s">
        <v>3</v>
      </c>
      <c r="D7" s="8" t="s">
        <v>4</v>
      </c>
      <c r="E7" s="8" t="s">
        <v>5</v>
      </c>
      <c r="F7" s="8" t="s">
        <v>6</v>
      </c>
      <c r="G7" s="17" t="s">
        <v>113</v>
      </c>
      <c r="H7" s="14" t="s">
        <v>116</v>
      </c>
      <c r="I7" s="14" t="s">
        <v>116</v>
      </c>
    </row>
    <row r="8" spans="1:9" s="7" customFormat="1">
      <c r="A8" s="7" t="s">
        <v>7</v>
      </c>
      <c r="B8" s="9">
        <v>0.4259</v>
      </c>
      <c r="C8" s="9">
        <v>0.33889999999999998</v>
      </c>
      <c r="D8" s="9">
        <v>0.4017</v>
      </c>
      <c r="E8" s="9">
        <f>AVERAGE(B8:D8)</f>
        <v>0.38883333333333331</v>
      </c>
      <c r="F8" s="9">
        <f>STDEV(B8:D8)</f>
        <v>4.4904491237885723E-2</v>
      </c>
      <c r="G8" s="15">
        <f>5*(E8-0.0789)/0.0031</f>
        <v>499.89247311827955</v>
      </c>
      <c r="H8" s="14" t="s">
        <v>117</v>
      </c>
      <c r="I8" s="14"/>
    </row>
    <row r="9" spans="1:9" s="7" customFormat="1">
      <c r="A9" s="7" t="s">
        <v>8</v>
      </c>
      <c r="B9" s="9">
        <v>0.49780000000000002</v>
      </c>
      <c r="C9" s="9">
        <v>0.44890000000000002</v>
      </c>
      <c r="D9" s="9">
        <v>0.44379999999999997</v>
      </c>
      <c r="E9" s="9">
        <f t="shared" ref="E9:E72" si="0">AVERAGE(B9:D9)</f>
        <v>0.46350000000000002</v>
      </c>
      <c r="F9" s="9">
        <f t="shared" ref="F9:F72" si="1">STDEV(B9:D9)</f>
        <v>2.9813922922017257E-2</v>
      </c>
      <c r="G9" s="15">
        <f t="shared" ref="G9:G37" si="2">5*(E9-0.0789)/0.0031</f>
        <v>620.32258064516145</v>
      </c>
    </row>
    <row r="10" spans="1:9" s="7" customFormat="1">
      <c r="A10" s="7" t="s">
        <v>9</v>
      </c>
      <c r="B10" s="9">
        <v>0.16839999999999999</v>
      </c>
      <c r="C10" s="9">
        <v>0.14369999999999999</v>
      </c>
      <c r="D10" s="9">
        <v>0.14410000000000001</v>
      </c>
      <c r="E10" s="9">
        <f t="shared" si="0"/>
        <v>0.15206666666666666</v>
      </c>
      <c r="F10" s="9">
        <f t="shared" si="1"/>
        <v>1.4146495443513089E-2</v>
      </c>
      <c r="G10" s="15">
        <f t="shared" si="2"/>
        <v>118.01075268817203</v>
      </c>
    </row>
    <row r="11" spans="1:9" s="7" customFormat="1">
      <c r="A11" s="7" t="s">
        <v>10</v>
      </c>
      <c r="B11" s="9">
        <v>0.16270000000000001</v>
      </c>
      <c r="C11" s="9">
        <v>0.13600000000000001</v>
      </c>
      <c r="D11" s="9">
        <v>0.15290000000000001</v>
      </c>
      <c r="E11" s="9">
        <f t="shared" si="0"/>
        <v>0.15053333333333332</v>
      </c>
      <c r="F11" s="9">
        <f t="shared" si="1"/>
        <v>1.350641822739623E-2</v>
      </c>
      <c r="G11" s="15">
        <f t="shared" si="2"/>
        <v>115.53763440860214</v>
      </c>
    </row>
    <row r="12" spans="1:9" s="7" customFormat="1">
      <c r="A12" s="7" t="s">
        <v>11</v>
      </c>
      <c r="B12" s="9">
        <v>0.27939999999999998</v>
      </c>
      <c r="C12" s="9">
        <v>0.2802</v>
      </c>
      <c r="D12" s="9">
        <v>0.30380000000000001</v>
      </c>
      <c r="E12" s="9">
        <f t="shared" si="0"/>
        <v>0.2878</v>
      </c>
      <c r="F12" s="9">
        <f t="shared" si="1"/>
        <v>1.3862178760930778E-2</v>
      </c>
      <c r="G12" s="15">
        <f t="shared" si="2"/>
        <v>336.93548387096774</v>
      </c>
    </row>
    <row r="13" spans="1:9" s="7" customFormat="1">
      <c r="A13" s="7" t="s">
        <v>12</v>
      </c>
      <c r="B13" s="9">
        <v>0.14580000000000001</v>
      </c>
      <c r="C13" s="9">
        <v>0.12740000000000001</v>
      </c>
      <c r="D13" s="9">
        <v>0.104</v>
      </c>
      <c r="E13" s="9">
        <f t="shared" si="0"/>
        <v>0.12573333333333334</v>
      </c>
      <c r="F13" s="9">
        <f t="shared" si="1"/>
        <v>2.0949781223996967E-2</v>
      </c>
      <c r="G13" s="15">
        <f t="shared" si="2"/>
        <v>75.537634408602159</v>
      </c>
    </row>
    <row r="14" spans="1:9" s="7" customFormat="1">
      <c r="A14" s="7" t="s">
        <v>13</v>
      </c>
      <c r="B14" s="9">
        <v>0.26669999999999999</v>
      </c>
      <c r="C14" s="9">
        <v>0.34060000000000001</v>
      </c>
      <c r="D14" s="9">
        <v>0.26750000000000002</v>
      </c>
      <c r="E14" s="9">
        <f t="shared" si="0"/>
        <v>0.29160000000000003</v>
      </c>
      <c r="F14" s="9">
        <f t="shared" si="1"/>
        <v>4.2437129968931883E-2</v>
      </c>
      <c r="G14" s="15">
        <f t="shared" si="2"/>
        <v>343.06451612903231</v>
      </c>
    </row>
    <row r="15" spans="1:9" s="7" customFormat="1">
      <c r="A15" s="7" t="s">
        <v>14</v>
      </c>
      <c r="B15" s="9">
        <v>1.0189999999999999</v>
      </c>
      <c r="C15" s="9">
        <v>0.96609999999999996</v>
      </c>
      <c r="D15" s="9">
        <v>0.92549999999999999</v>
      </c>
      <c r="E15" s="9">
        <f t="shared" si="0"/>
        <v>0.97019999999999984</v>
      </c>
      <c r="F15" s="9">
        <f t="shared" si="1"/>
        <v>4.6884645674255057E-2</v>
      </c>
      <c r="G15" s="15">
        <f t="shared" si="2"/>
        <v>1437.58064516129</v>
      </c>
    </row>
    <row r="16" spans="1:9" s="7" customFormat="1">
      <c r="A16" s="7" t="s">
        <v>15</v>
      </c>
      <c r="B16" s="9">
        <v>0.2145</v>
      </c>
      <c r="C16" s="9">
        <v>0.2278</v>
      </c>
      <c r="D16" s="9">
        <v>0.192</v>
      </c>
      <c r="E16" s="9">
        <f t="shared" si="0"/>
        <v>0.21143333333333336</v>
      </c>
      <c r="F16" s="9">
        <f t="shared" si="1"/>
        <v>1.8095947981062482E-2</v>
      </c>
      <c r="G16" s="15">
        <f t="shared" si="2"/>
        <v>213.76344086021513</v>
      </c>
    </row>
    <row r="17" spans="1:7" s="7" customFormat="1">
      <c r="A17" s="7" t="s">
        <v>16</v>
      </c>
      <c r="B17" s="9">
        <v>0.49619999999999997</v>
      </c>
      <c r="C17" s="9">
        <v>0.48349999999999999</v>
      </c>
      <c r="D17" s="9">
        <v>0.51200000000000001</v>
      </c>
      <c r="E17" s="9">
        <f t="shared" si="0"/>
        <v>0.49723333333333336</v>
      </c>
      <c r="F17" s="9">
        <f t="shared" si="1"/>
        <v>1.4278071765239651E-2</v>
      </c>
      <c r="G17" s="15">
        <f t="shared" si="2"/>
        <v>674.73118279569894</v>
      </c>
    </row>
    <row r="18" spans="1:7" s="7" customFormat="1">
      <c r="A18" s="26" t="s">
        <v>17</v>
      </c>
      <c r="B18" s="27">
        <v>2.9268999999999998</v>
      </c>
      <c r="C18" s="27">
        <v>2.8391999999999999</v>
      </c>
      <c r="D18" s="27">
        <v>2.9565000000000001</v>
      </c>
      <c r="E18" s="27">
        <f t="shared" si="0"/>
        <v>2.9075333333333333</v>
      </c>
      <c r="F18" s="27">
        <f t="shared" si="1"/>
        <v>6.1001010920585644E-2</v>
      </c>
      <c r="G18" s="24">
        <f t="shared" si="2"/>
        <v>4562.311827956989</v>
      </c>
    </row>
    <row r="19" spans="1:7" s="7" customFormat="1">
      <c r="A19" s="7" t="s">
        <v>18</v>
      </c>
      <c r="B19" s="9">
        <v>0.214</v>
      </c>
      <c r="C19" s="9">
        <v>0.17610000000000001</v>
      </c>
      <c r="D19" s="9">
        <v>0.2026</v>
      </c>
      <c r="E19" s="9">
        <f t="shared" si="0"/>
        <v>0.19756666666666667</v>
      </c>
      <c r="F19" s="9">
        <f t="shared" si="1"/>
        <v>1.9444879360215578E-2</v>
      </c>
      <c r="G19" s="15">
        <f t="shared" si="2"/>
        <v>191.3978494623656</v>
      </c>
    </row>
    <row r="20" spans="1:7" s="7" customFormat="1">
      <c r="A20" s="7" t="s">
        <v>19</v>
      </c>
      <c r="B20" s="9">
        <v>0.1042</v>
      </c>
      <c r="C20" s="9">
        <v>0.1535</v>
      </c>
      <c r="D20" s="9">
        <v>0.12720000000000001</v>
      </c>
      <c r="E20" s="9">
        <f t="shared" si="0"/>
        <v>0.1283</v>
      </c>
      <c r="F20" s="9">
        <f t="shared" si="1"/>
        <v>2.4668400839940881E-2</v>
      </c>
      <c r="G20" s="15">
        <f t="shared" si="2"/>
        <v>79.677419354838705</v>
      </c>
    </row>
    <row r="21" spans="1:7" s="7" customFormat="1">
      <c r="A21" s="7" t="s">
        <v>20</v>
      </c>
      <c r="B21" s="9">
        <v>0.14879999999999999</v>
      </c>
      <c r="C21" s="9">
        <v>0.13980000000000001</v>
      </c>
      <c r="D21" s="9">
        <v>0.13439999999999999</v>
      </c>
      <c r="E21" s="9">
        <f t="shared" si="0"/>
        <v>0.14099999999999999</v>
      </c>
      <c r="F21" s="9">
        <f t="shared" si="1"/>
        <v>7.2746133917892808E-3</v>
      </c>
      <c r="G21" s="15">
        <f t="shared" si="2"/>
        <v>100.16129032258063</v>
      </c>
    </row>
    <row r="22" spans="1:7" s="7" customFormat="1">
      <c r="A22" s="7" t="s">
        <v>21</v>
      </c>
      <c r="B22" s="9">
        <v>0.2485</v>
      </c>
      <c r="C22" s="9">
        <v>0.31780000000000003</v>
      </c>
      <c r="D22" s="9">
        <v>0.2974</v>
      </c>
      <c r="E22" s="9">
        <f t="shared" si="0"/>
        <v>0.28789999999999999</v>
      </c>
      <c r="F22" s="9">
        <f t="shared" si="1"/>
        <v>3.561334019717885E-2</v>
      </c>
      <c r="G22" s="15">
        <f t="shared" si="2"/>
        <v>337.09677419354836</v>
      </c>
    </row>
    <row r="23" spans="1:7" s="7" customFormat="1">
      <c r="A23" s="7" t="s">
        <v>22</v>
      </c>
      <c r="B23" s="9">
        <v>0.99309999999999998</v>
      </c>
      <c r="C23" s="9">
        <v>0.92620000000000002</v>
      </c>
      <c r="D23" s="9">
        <v>1.0085</v>
      </c>
      <c r="E23" s="9">
        <f t="shared" si="0"/>
        <v>0.97593333333333332</v>
      </c>
      <c r="F23" s="9">
        <f t="shared" si="1"/>
        <v>4.375320940609146E-2</v>
      </c>
      <c r="G23" s="15">
        <f t="shared" si="2"/>
        <v>1446.8279569892472</v>
      </c>
    </row>
    <row r="24" spans="1:7" s="7" customFormat="1">
      <c r="A24" s="7" t="s">
        <v>23</v>
      </c>
      <c r="B24" s="9">
        <v>0.22509999999999999</v>
      </c>
      <c r="C24" s="9">
        <v>0.2414</v>
      </c>
      <c r="D24" s="9">
        <v>0.18629999999999999</v>
      </c>
      <c r="E24" s="9">
        <f t="shared" si="0"/>
        <v>0.21760000000000002</v>
      </c>
      <c r="F24" s="9">
        <f t="shared" si="1"/>
        <v>2.8305299857093784E-2</v>
      </c>
      <c r="G24" s="15">
        <f t="shared" si="2"/>
        <v>223.70967741935488</v>
      </c>
    </row>
    <row r="25" spans="1:7" s="7" customFormat="1">
      <c r="A25" s="7" t="s">
        <v>24</v>
      </c>
      <c r="B25" s="9">
        <v>0.245</v>
      </c>
      <c r="C25" s="9">
        <v>0.17530000000000001</v>
      </c>
      <c r="D25" s="9">
        <v>0.17199999999999999</v>
      </c>
      <c r="E25" s="9">
        <f t="shared" si="0"/>
        <v>0.19743333333333335</v>
      </c>
      <c r="F25" s="9">
        <f t="shared" si="1"/>
        <v>4.1226973371002187E-2</v>
      </c>
      <c r="G25" s="15">
        <f t="shared" si="2"/>
        <v>191.18279569892476</v>
      </c>
    </row>
    <row r="26" spans="1:7" s="7" customFormat="1">
      <c r="A26" s="7" t="s">
        <v>25</v>
      </c>
      <c r="B26" s="9">
        <v>9.5500000000000002E-2</v>
      </c>
      <c r="C26" s="9">
        <v>0.11020000000000001</v>
      </c>
      <c r="D26" s="9">
        <v>6.3500000000000001E-2</v>
      </c>
      <c r="E26" s="9">
        <f t="shared" si="0"/>
        <v>8.9733333333333332E-2</v>
      </c>
      <c r="F26" s="9">
        <f t="shared" si="1"/>
        <v>2.3878093167866966E-2</v>
      </c>
      <c r="G26" s="15">
        <f t="shared" si="2"/>
        <v>17.473118279569892</v>
      </c>
    </row>
    <row r="27" spans="1:7" s="7" customFormat="1">
      <c r="A27" s="7" t="s">
        <v>26</v>
      </c>
      <c r="B27" s="9">
        <v>0.15310000000000001</v>
      </c>
      <c r="C27" s="9">
        <v>0.1101</v>
      </c>
      <c r="D27" s="9">
        <v>0.11840000000000001</v>
      </c>
      <c r="E27" s="9">
        <f t="shared" si="0"/>
        <v>0.12720000000000001</v>
      </c>
      <c r="F27" s="9">
        <f t="shared" si="1"/>
        <v>2.2810743083029966E-2</v>
      </c>
      <c r="G27" s="15">
        <f t="shared" si="2"/>
        <v>77.90322580645163</v>
      </c>
    </row>
    <row r="28" spans="1:7" s="7" customFormat="1">
      <c r="A28" s="7" t="s">
        <v>27</v>
      </c>
      <c r="B28" s="9">
        <v>0.14899999999999999</v>
      </c>
      <c r="C28" s="9">
        <v>0.17799999999999999</v>
      </c>
      <c r="D28" s="9">
        <v>0.15049999999999999</v>
      </c>
      <c r="E28" s="9">
        <f t="shared" si="0"/>
        <v>0.15916666666666665</v>
      </c>
      <c r="F28" s="9">
        <f t="shared" si="1"/>
        <v>1.6327379867368215E-2</v>
      </c>
      <c r="G28" s="15">
        <f t="shared" si="2"/>
        <v>129.46236559139783</v>
      </c>
    </row>
    <row r="29" spans="1:7" s="7" customFormat="1">
      <c r="A29" s="7" t="s">
        <v>28</v>
      </c>
      <c r="B29" s="9">
        <v>5.3999999999999999E-2</v>
      </c>
      <c r="C29" s="9">
        <v>2.9499999999999998E-2</v>
      </c>
      <c r="D29" s="9">
        <v>3.0300000000000001E-2</v>
      </c>
      <c r="E29" s="9">
        <f t="shared" si="0"/>
        <v>3.7933333333333326E-2</v>
      </c>
      <c r="F29" s="9">
        <f t="shared" si="1"/>
        <v>1.3919889846307463E-2</v>
      </c>
      <c r="G29" s="15">
        <f t="shared" si="2"/>
        <v>-66.075268817204318</v>
      </c>
    </row>
    <row r="30" spans="1:7" s="7" customFormat="1">
      <c r="A30" s="7" t="s">
        <v>29</v>
      </c>
      <c r="B30" s="9">
        <v>0.16259999999999999</v>
      </c>
      <c r="C30" s="9">
        <v>0.26910000000000001</v>
      </c>
      <c r="D30" s="9">
        <v>0.18709999999999999</v>
      </c>
      <c r="E30" s="9">
        <f t="shared" si="0"/>
        <v>0.20626666666666668</v>
      </c>
      <c r="F30" s="9">
        <f t="shared" si="1"/>
        <v>5.5777086095755608E-2</v>
      </c>
      <c r="G30" s="15">
        <f t="shared" si="2"/>
        <v>205.43010752688173</v>
      </c>
    </row>
    <row r="31" spans="1:7" s="7" customFormat="1">
      <c r="A31" s="7" t="s">
        <v>30</v>
      </c>
      <c r="B31" s="9">
        <v>7.2400000000000006E-2</v>
      </c>
      <c r="C31" s="9">
        <v>1.8700000000000001E-2</v>
      </c>
      <c r="D31" s="9">
        <v>7.5999999999999998E-2</v>
      </c>
      <c r="E31" s="9">
        <f t="shared" si="0"/>
        <v>5.5700000000000006E-2</v>
      </c>
      <c r="F31" s="9">
        <f t="shared" si="1"/>
        <v>3.2093457277146055E-2</v>
      </c>
      <c r="G31" s="15">
        <f t="shared" si="2"/>
        <v>-37.419354838709666</v>
      </c>
    </row>
    <row r="32" spans="1:7" s="7" customFormat="1">
      <c r="A32" s="7" t="s">
        <v>31</v>
      </c>
      <c r="B32" s="9">
        <v>1.09E-2</v>
      </c>
      <c r="C32" s="9">
        <v>0.1055</v>
      </c>
      <c r="D32" s="9">
        <v>4.8500000000000001E-2</v>
      </c>
      <c r="E32" s="9">
        <f t="shared" si="0"/>
        <v>5.4966666666666664E-2</v>
      </c>
      <c r="F32" s="9">
        <f t="shared" si="1"/>
        <v>4.7630382460498194E-2</v>
      </c>
      <c r="G32" s="15">
        <f t="shared" si="2"/>
        <v>-38.602150537634408</v>
      </c>
    </row>
    <row r="33" spans="1:9" s="7" customFormat="1">
      <c r="A33" s="7" t="s">
        <v>32</v>
      </c>
      <c r="B33" s="9">
        <v>0.27879999999999999</v>
      </c>
      <c r="C33" s="9">
        <v>0.23569999999999999</v>
      </c>
      <c r="D33" s="9">
        <v>0.219</v>
      </c>
      <c r="E33" s="9">
        <f t="shared" si="0"/>
        <v>0.24449999999999997</v>
      </c>
      <c r="F33" s="9">
        <f t="shared" si="1"/>
        <v>3.0855955664993048E-2</v>
      </c>
      <c r="G33" s="15">
        <f t="shared" si="2"/>
        <v>267.09677419354836</v>
      </c>
    </row>
    <row r="34" spans="1:9" s="7" customFormat="1">
      <c r="A34" s="7" t="s">
        <v>33</v>
      </c>
      <c r="B34" s="9">
        <v>0.13370000000000001</v>
      </c>
      <c r="C34" s="9">
        <v>0.1125</v>
      </c>
      <c r="D34" s="9">
        <v>0.10589999999999999</v>
      </c>
      <c r="E34" s="9">
        <f t="shared" si="0"/>
        <v>0.11736666666666667</v>
      </c>
      <c r="F34" s="9">
        <f t="shared" si="1"/>
        <v>1.4524921112809164E-2</v>
      </c>
      <c r="G34" s="15">
        <f t="shared" si="2"/>
        <v>62.04301075268819</v>
      </c>
    </row>
    <row r="35" spans="1:9" s="7" customFormat="1">
      <c r="A35" s="7" t="s">
        <v>34</v>
      </c>
      <c r="B35" s="9">
        <v>5.0700000000000002E-2</v>
      </c>
      <c r="C35" s="9">
        <v>6.25E-2</v>
      </c>
      <c r="D35" s="9">
        <v>5.96E-2</v>
      </c>
      <c r="E35" s="9">
        <f t="shared" si="0"/>
        <v>5.7600000000000005E-2</v>
      </c>
      <c r="F35" s="9">
        <f t="shared" si="1"/>
        <v>6.1489836558572819E-3</v>
      </c>
      <c r="G35" s="15">
        <f t="shared" si="2"/>
        <v>-34.354838709677409</v>
      </c>
    </row>
    <row r="36" spans="1:9" s="7" customFormat="1">
      <c r="A36" s="7" t="s">
        <v>35</v>
      </c>
      <c r="B36" s="9">
        <v>0.14510000000000001</v>
      </c>
      <c r="C36" s="9">
        <v>0.14729999999999999</v>
      </c>
      <c r="D36" s="9">
        <v>0.151</v>
      </c>
      <c r="E36" s="9">
        <f t="shared" si="0"/>
        <v>0.14780000000000001</v>
      </c>
      <c r="F36" s="9">
        <f t="shared" si="1"/>
        <v>2.9816103031751104E-3</v>
      </c>
      <c r="G36" s="15">
        <f t="shared" si="2"/>
        <v>111.12903225806454</v>
      </c>
    </row>
    <row r="37" spans="1:9" s="7" customFormat="1">
      <c r="A37" s="7" t="s">
        <v>36</v>
      </c>
      <c r="B37" s="9">
        <v>3.8800000000000001E-2</v>
      </c>
      <c r="C37" s="9">
        <v>5.0599999999999999E-2</v>
      </c>
      <c r="D37" s="9">
        <v>3.3000000000000002E-2</v>
      </c>
      <c r="E37" s="9">
        <f t="shared" si="0"/>
        <v>4.0800000000000003E-2</v>
      </c>
      <c r="F37" s="9">
        <f t="shared" si="1"/>
        <v>8.9688349299114276E-3</v>
      </c>
      <c r="G37" s="15">
        <f t="shared" si="2"/>
        <v>-61.451612903225801</v>
      </c>
    </row>
    <row r="38" spans="1:9" s="7" customFormat="1" ht="12">
      <c r="A38" s="7" t="s">
        <v>37</v>
      </c>
      <c r="B38" s="9">
        <v>0.30759999999999998</v>
      </c>
      <c r="C38" s="9">
        <v>0.2429</v>
      </c>
      <c r="D38" s="9">
        <v>0.22339999999999999</v>
      </c>
      <c r="E38" s="9">
        <f t="shared" si="0"/>
        <v>0.25796666666666668</v>
      </c>
      <c r="F38" s="9">
        <f t="shared" si="1"/>
        <v>4.4075654655754311E-2</v>
      </c>
      <c r="G38" s="7">
        <f>5*(E38-0.0613)/0.0019</f>
        <v>517.54385964912285</v>
      </c>
      <c r="H38" s="14"/>
      <c r="I38" s="14" t="s">
        <v>118</v>
      </c>
    </row>
    <row r="39" spans="1:9" s="7" customFormat="1" ht="12">
      <c r="A39" s="7" t="s">
        <v>38</v>
      </c>
      <c r="B39" s="9">
        <v>2.93E-2</v>
      </c>
      <c r="C39" s="9">
        <v>1.0200000000000001E-2</v>
      </c>
      <c r="D39" s="9">
        <v>2.3699999999999999E-2</v>
      </c>
      <c r="E39" s="9">
        <f t="shared" si="0"/>
        <v>2.1066666666666668E-2</v>
      </c>
      <c r="F39" s="9">
        <f t="shared" si="1"/>
        <v>9.8185199156152481E-3</v>
      </c>
      <c r="G39" s="7">
        <f t="shared" ref="G39:G66" si="3">5*(E39-0.0613)/0.0019</f>
        <v>-105.87719298245614</v>
      </c>
      <c r="H39" s="14"/>
      <c r="I39" s="14" t="s">
        <v>119</v>
      </c>
    </row>
    <row r="40" spans="1:9" s="7" customFormat="1" ht="12">
      <c r="A40" s="7" t="s">
        <v>39</v>
      </c>
      <c r="B40" s="9">
        <v>0.17449999999999999</v>
      </c>
      <c r="C40" s="9">
        <v>0.14230000000000001</v>
      </c>
      <c r="D40" s="9">
        <v>0.1399</v>
      </c>
      <c r="E40" s="9">
        <f t="shared" si="0"/>
        <v>0.15223333333333333</v>
      </c>
      <c r="F40" s="9">
        <f t="shared" si="1"/>
        <v>1.9320800535519662E-2</v>
      </c>
      <c r="G40" s="7">
        <f t="shared" si="3"/>
        <v>239.2982456140351</v>
      </c>
    </row>
    <row r="41" spans="1:9" s="7" customFormat="1" ht="12">
      <c r="A41" s="7" t="s">
        <v>40</v>
      </c>
      <c r="B41" s="9">
        <v>0.1174</v>
      </c>
      <c r="C41" s="9">
        <v>0.1095</v>
      </c>
      <c r="D41" s="9">
        <v>0.1115</v>
      </c>
      <c r="E41" s="9">
        <f t="shared" si="0"/>
        <v>0.1128</v>
      </c>
      <c r="F41" s="9">
        <f t="shared" si="1"/>
        <v>4.1073105555825724E-3</v>
      </c>
      <c r="G41" s="7">
        <f t="shared" si="3"/>
        <v>135.5263157894737</v>
      </c>
    </row>
    <row r="42" spans="1:9" s="7" customFormat="1" ht="12">
      <c r="A42" s="7" t="s">
        <v>41</v>
      </c>
      <c r="B42" s="9">
        <v>3.8300000000000001E-2</v>
      </c>
      <c r="C42" s="9">
        <v>2.76E-2</v>
      </c>
      <c r="D42" s="9">
        <v>1.55E-2</v>
      </c>
      <c r="E42" s="9">
        <f t="shared" si="0"/>
        <v>2.7133333333333332E-2</v>
      </c>
      <c r="F42" s="9">
        <f t="shared" si="1"/>
        <v>1.1407161493260862E-2</v>
      </c>
      <c r="G42" s="7">
        <f t="shared" si="3"/>
        <v>-89.912280701754383</v>
      </c>
    </row>
    <row r="43" spans="1:9" s="7" customFormat="1" ht="12">
      <c r="A43" s="7" t="s">
        <v>42</v>
      </c>
      <c r="B43" s="9">
        <v>7.5200000000000003E-2</v>
      </c>
      <c r="C43" s="9">
        <v>8.1100000000000005E-2</v>
      </c>
      <c r="D43" s="9">
        <v>5.57E-2</v>
      </c>
      <c r="E43" s="9">
        <f t="shared" si="0"/>
        <v>7.0666666666666669E-2</v>
      </c>
      <c r="F43" s="9">
        <f t="shared" si="1"/>
        <v>1.3292980603812428E-2</v>
      </c>
      <c r="G43" s="7">
        <f t="shared" si="3"/>
        <v>24.649122807017552</v>
      </c>
    </row>
    <row r="44" spans="1:9" s="7" customFormat="1" ht="12">
      <c r="A44" s="7" t="s">
        <v>43</v>
      </c>
      <c r="B44" s="9">
        <v>0.14979999999999999</v>
      </c>
      <c r="C44" s="9">
        <v>0.22090000000000001</v>
      </c>
      <c r="D44" s="9">
        <v>0.18640000000000001</v>
      </c>
      <c r="E44" s="9">
        <f t="shared" si="0"/>
        <v>0.1857</v>
      </c>
      <c r="F44" s="9">
        <f t="shared" si="1"/>
        <v>3.5555168400669995E-2</v>
      </c>
      <c r="G44" s="7">
        <f t="shared" si="3"/>
        <v>327.36842105263162</v>
      </c>
    </row>
    <row r="45" spans="1:9" s="7" customFormat="1" ht="12">
      <c r="A45" s="7" t="s">
        <v>44</v>
      </c>
      <c r="B45" s="9">
        <v>0.2006</v>
      </c>
      <c r="C45" s="9">
        <v>0.1255</v>
      </c>
      <c r="D45" s="9">
        <v>0.16830000000000001</v>
      </c>
      <c r="E45" s="9">
        <f t="shared" si="0"/>
        <v>0.1648</v>
      </c>
      <c r="F45" s="9">
        <f t="shared" si="1"/>
        <v>3.7672138245658432E-2</v>
      </c>
      <c r="G45" s="7">
        <f t="shared" si="3"/>
        <v>272.36842105263162</v>
      </c>
    </row>
    <row r="46" spans="1:9" s="7" customFormat="1" ht="12">
      <c r="A46" s="7" t="s">
        <v>45</v>
      </c>
      <c r="B46" s="9">
        <v>0.15909999999999999</v>
      </c>
      <c r="C46" s="9">
        <v>0.16619999999999999</v>
      </c>
      <c r="D46" s="9">
        <v>0.1091</v>
      </c>
      <c r="E46" s="9">
        <f t="shared" si="0"/>
        <v>0.14480000000000001</v>
      </c>
      <c r="F46" s="9">
        <f t="shared" si="1"/>
        <v>3.1120250641664057E-2</v>
      </c>
      <c r="G46" s="7">
        <f t="shared" si="3"/>
        <v>219.73684210526321</v>
      </c>
    </row>
    <row r="47" spans="1:9" s="7" customFormat="1" ht="12">
      <c r="A47" s="7" t="s">
        <v>46</v>
      </c>
      <c r="B47" s="9">
        <v>9.1600000000000001E-2</v>
      </c>
      <c r="C47" s="9">
        <v>5.4399999999999997E-2</v>
      </c>
      <c r="D47" s="9">
        <v>7.4300000000000005E-2</v>
      </c>
      <c r="E47" s="9">
        <f t="shared" si="0"/>
        <v>7.3433333333333337E-2</v>
      </c>
      <c r="F47" s="9">
        <f t="shared" si="1"/>
        <v>1.8615137209629547E-2</v>
      </c>
      <c r="G47" s="7">
        <f t="shared" si="3"/>
        <v>31.929824561403517</v>
      </c>
    </row>
    <row r="48" spans="1:9" s="7" customFormat="1" ht="12">
      <c r="A48" s="26" t="s">
        <v>47</v>
      </c>
      <c r="B48" s="27">
        <v>1.5505</v>
      </c>
      <c r="C48" s="27">
        <v>1.6259999999999999</v>
      </c>
      <c r="D48" s="27">
        <v>1.5924</v>
      </c>
      <c r="E48" s="27">
        <f t="shared" si="0"/>
        <v>1.5896333333333335</v>
      </c>
      <c r="F48" s="27">
        <f t="shared" si="1"/>
        <v>3.7825961102572525E-2</v>
      </c>
      <c r="G48" s="26">
        <f t="shared" si="3"/>
        <v>4021.9298245614041</v>
      </c>
    </row>
    <row r="49" spans="1:7" s="7" customFormat="1" ht="12">
      <c r="A49" s="7" t="s">
        <v>48</v>
      </c>
      <c r="B49" s="9">
        <v>9.3600000000000003E-2</v>
      </c>
      <c r="C49" s="9">
        <v>6.6699999999999995E-2</v>
      </c>
      <c r="D49" s="9">
        <v>7.7299999999999994E-2</v>
      </c>
      <c r="E49" s="9">
        <f t="shared" si="0"/>
        <v>7.9199999999999993E-2</v>
      </c>
      <c r="F49" s="9">
        <f t="shared" si="1"/>
        <v>1.3550276749941271E-2</v>
      </c>
      <c r="G49" s="7">
        <f t="shared" si="3"/>
        <v>47.105263157894719</v>
      </c>
    </row>
    <row r="50" spans="1:7" s="7" customFormat="1" ht="12">
      <c r="A50" s="7" t="s">
        <v>49</v>
      </c>
      <c r="B50" s="9">
        <v>5.3600000000000002E-2</v>
      </c>
      <c r="C50" s="9">
        <v>0.12529999999999999</v>
      </c>
      <c r="D50" s="9">
        <v>4.7E-2</v>
      </c>
      <c r="E50" s="9">
        <f t="shared" si="0"/>
        <v>7.5299999999999992E-2</v>
      </c>
      <c r="F50" s="9">
        <f t="shared" si="1"/>
        <v>4.3426835021677566E-2</v>
      </c>
      <c r="G50" s="7">
        <f t="shared" si="3"/>
        <v>36.842105263157869</v>
      </c>
    </row>
    <row r="51" spans="1:7" s="7" customFormat="1" ht="12">
      <c r="A51" s="7" t="s">
        <v>50</v>
      </c>
      <c r="B51" s="9">
        <v>7.1199999999999999E-2</v>
      </c>
      <c r="C51" s="9">
        <v>5.2400000000000002E-2</v>
      </c>
      <c r="D51" s="9">
        <v>7.9100000000000004E-2</v>
      </c>
      <c r="E51" s="9">
        <f t="shared" si="0"/>
        <v>6.7566666666666664E-2</v>
      </c>
      <c r="F51" s="9">
        <f t="shared" si="1"/>
        <v>1.3715805967325918E-2</v>
      </c>
      <c r="G51" s="7">
        <f t="shared" si="3"/>
        <v>16.491228070175431</v>
      </c>
    </row>
    <row r="52" spans="1:7" s="7" customFormat="1" ht="12">
      <c r="A52" s="7" t="s">
        <v>51</v>
      </c>
      <c r="B52" s="9">
        <v>8.3900000000000002E-2</v>
      </c>
      <c r="C52" s="9">
        <v>0.16320000000000001</v>
      </c>
      <c r="D52" s="9">
        <v>0.12820000000000001</v>
      </c>
      <c r="E52" s="9">
        <f t="shared" si="0"/>
        <v>0.12510000000000002</v>
      </c>
      <c r="F52" s="9">
        <f t="shared" si="1"/>
        <v>3.9740785095415565E-2</v>
      </c>
      <c r="G52" s="7">
        <f t="shared" si="3"/>
        <v>167.89473684210532</v>
      </c>
    </row>
    <row r="53" spans="1:7" s="7" customFormat="1" ht="12">
      <c r="A53" s="7" t="s">
        <v>52</v>
      </c>
      <c r="B53" s="9">
        <v>0.1827</v>
      </c>
      <c r="C53" s="9">
        <v>0.1368</v>
      </c>
      <c r="D53" s="9">
        <v>0.1734</v>
      </c>
      <c r="E53" s="9">
        <f t="shared" si="0"/>
        <v>0.1643</v>
      </c>
      <c r="F53" s="9">
        <f t="shared" si="1"/>
        <v>2.4265407476487907E-2</v>
      </c>
      <c r="G53" s="7">
        <f t="shared" si="3"/>
        <v>271.0526315789474</v>
      </c>
    </row>
    <row r="54" spans="1:7" s="7" customFormat="1" ht="12">
      <c r="A54" s="26" t="s">
        <v>53</v>
      </c>
      <c r="B54" s="27">
        <v>1.833</v>
      </c>
      <c r="C54" s="27">
        <v>1.8250999999999999</v>
      </c>
      <c r="D54" s="27">
        <v>1.8415999999999999</v>
      </c>
      <c r="E54" s="27">
        <f t="shared" si="0"/>
        <v>1.8332333333333333</v>
      </c>
      <c r="F54" s="27">
        <f t="shared" si="1"/>
        <v>8.2524743764117794E-3</v>
      </c>
      <c r="G54" s="26">
        <f t="shared" si="3"/>
        <v>4662.9824561403511</v>
      </c>
    </row>
    <row r="55" spans="1:7" s="7" customFormat="1" ht="12">
      <c r="A55" s="7" t="s">
        <v>54</v>
      </c>
      <c r="B55" s="9">
        <v>0</v>
      </c>
      <c r="C55" s="9">
        <v>0</v>
      </c>
      <c r="D55" s="9">
        <v>0</v>
      </c>
      <c r="E55" s="9">
        <f t="shared" si="0"/>
        <v>0</v>
      </c>
      <c r="F55" s="9">
        <f t="shared" si="1"/>
        <v>0</v>
      </c>
      <c r="G55" s="7">
        <f t="shared" si="3"/>
        <v>-161.31578947368422</v>
      </c>
    </row>
    <row r="56" spans="1:7" s="7" customFormat="1" ht="12">
      <c r="A56" s="7" t="s">
        <v>55</v>
      </c>
      <c r="B56" s="9">
        <v>9.2600000000000002E-2</v>
      </c>
      <c r="C56" s="9">
        <v>0.1143</v>
      </c>
      <c r="D56" s="9">
        <v>0.1113</v>
      </c>
      <c r="E56" s="9">
        <f t="shared" si="0"/>
        <v>0.10606666666666666</v>
      </c>
      <c r="F56" s="9">
        <f t="shared" si="1"/>
        <v>1.1758542993642228E-2</v>
      </c>
      <c r="G56" s="7">
        <f t="shared" si="3"/>
        <v>117.80701754385962</v>
      </c>
    </row>
    <row r="57" spans="1:7" s="7" customFormat="1" ht="12">
      <c r="A57" s="7" t="s">
        <v>56</v>
      </c>
      <c r="B57" s="9">
        <v>0</v>
      </c>
      <c r="C57" s="9">
        <v>0</v>
      </c>
      <c r="D57" s="9">
        <v>0</v>
      </c>
      <c r="E57" s="9">
        <f t="shared" si="0"/>
        <v>0</v>
      </c>
      <c r="F57" s="9">
        <f t="shared" si="1"/>
        <v>0</v>
      </c>
      <c r="G57" s="7">
        <f t="shared" si="3"/>
        <v>-161.31578947368422</v>
      </c>
    </row>
    <row r="58" spans="1:7" s="7" customFormat="1" ht="12">
      <c r="A58" s="7" t="s">
        <v>57</v>
      </c>
      <c r="B58" s="9">
        <v>2.9999999999999499E-4</v>
      </c>
      <c r="C58" s="9">
        <v>1.6500000000000001E-2</v>
      </c>
      <c r="D58" s="9">
        <v>4.1999999999999798E-3</v>
      </c>
      <c r="E58" s="9">
        <f t="shared" si="0"/>
        <v>6.9999999999999923E-3</v>
      </c>
      <c r="F58" s="9">
        <f t="shared" si="1"/>
        <v>8.4551759295711931E-3</v>
      </c>
      <c r="G58" s="7">
        <f t="shared" si="3"/>
        <v>-142.89473684210526</v>
      </c>
    </row>
    <row r="59" spans="1:7" s="7" customFormat="1" ht="12">
      <c r="A59" s="7" t="s">
        <v>58</v>
      </c>
      <c r="B59" s="9">
        <v>4.6300000000000001E-2</v>
      </c>
      <c r="C59" s="9">
        <v>3.3099999999999997E-2</v>
      </c>
      <c r="D59" s="9">
        <v>4.4999999999999998E-2</v>
      </c>
      <c r="E59" s="9">
        <f t="shared" si="0"/>
        <v>4.1466666666666666E-2</v>
      </c>
      <c r="F59" s="9">
        <f t="shared" si="1"/>
        <v>7.2748424954313237E-3</v>
      </c>
      <c r="G59" s="7">
        <f t="shared" si="3"/>
        <v>-52.192982456140356</v>
      </c>
    </row>
    <row r="60" spans="1:7" s="7" customFormat="1" ht="12">
      <c r="A60" s="7" t="s">
        <v>59</v>
      </c>
      <c r="B60" s="9">
        <v>0.16</v>
      </c>
      <c r="C60" s="9">
        <v>0.2175</v>
      </c>
      <c r="D60" s="9">
        <v>0.18240000000000001</v>
      </c>
      <c r="E60" s="9">
        <f t="shared" si="0"/>
        <v>0.18663333333333335</v>
      </c>
      <c r="F60" s="9">
        <f t="shared" si="1"/>
        <v>2.8982810997784964E-2</v>
      </c>
      <c r="G60" s="7">
        <f t="shared" si="3"/>
        <v>329.82456140350877</v>
      </c>
    </row>
    <row r="61" spans="1:7" s="7" customFormat="1" ht="12">
      <c r="A61" s="7" t="s">
        <v>60</v>
      </c>
      <c r="B61" s="9">
        <v>0.17829999999999999</v>
      </c>
      <c r="C61" s="9">
        <v>0.1295</v>
      </c>
      <c r="D61" s="9">
        <v>0.1575</v>
      </c>
      <c r="E61" s="9">
        <f t="shared" si="0"/>
        <v>0.15509999999999999</v>
      </c>
      <c r="F61" s="9">
        <f t="shared" si="1"/>
        <v>2.4488364584022596E-2</v>
      </c>
      <c r="G61" s="7">
        <f t="shared" si="3"/>
        <v>246.84210526315789</v>
      </c>
    </row>
    <row r="62" spans="1:7" s="7" customFormat="1" ht="12">
      <c r="A62" s="7" t="s">
        <v>61</v>
      </c>
      <c r="B62" s="9">
        <v>0</v>
      </c>
      <c r="C62" s="9">
        <v>0</v>
      </c>
      <c r="D62" s="9">
        <v>0</v>
      </c>
      <c r="E62" s="9">
        <f t="shared" si="0"/>
        <v>0</v>
      </c>
      <c r="F62" s="9">
        <f t="shared" si="1"/>
        <v>0</v>
      </c>
      <c r="G62" s="7">
        <f t="shared" si="3"/>
        <v>-161.31578947368422</v>
      </c>
    </row>
    <row r="63" spans="1:7" s="7" customFormat="1" ht="12">
      <c r="A63" s="7" t="s">
        <v>62</v>
      </c>
      <c r="B63" s="9">
        <v>7.2700000000000001E-2</v>
      </c>
      <c r="C63" s="9">
        <v>5.79E-2</v>
      </c>
      <c r="D63" s="9">
        <v>6.5799999999999997E-2</v>
      </c>
      <c r="E63" s="9">
        <f t="shared" si="0"/>
        <v>6.5466666666666659E-2</v>
      </c>
      <c r="F63" s="9">
        <f t="shared" si="1"/>
        <v>7.4056284900967956E-3</v>
      </c>
      <c r="G63" s="7">
        <f t="shared" si="3"/>
        <v>10.964912280701734</v>
      </c>
    </row>
    <row r="64" spans="1:7" s="7" customFormat="1" ht="12">
      <c r="A64" s="7" t="s">
        <v>63</v>
      </c>
      <c r="B64" s="9">
        <v>6.9000000000000006E-2</v>
      </c>
      <c r="C64" s="9">
        <v>9.4500000000000001E-2</v>
      </c>
      <c r="D64" s="9">
        <v>8.1699999999999995E-2</v>
      </c>
      <c r="E64" s="9">
        <f t="shared" si="0"/>
        <v>8.1733333333333338E-2</v>
      </c>
      <c r="F64" s="9">
        <f t="shared" si="1"/>
        <v>1.2750032679696714E-2</v>
      </c>
      <c r="G64" s="7">
        <f t="shared" si="3"/>
        <v>53.771929824561411</v>
      </c>
    </row>
    <row r="65" spans="1:10" s="7" customFormat="1" ht="12">
      <c r="A65" s="7" t="s">
        <v>64</v>
      </c>
      <c r="B65" s="9">
        <v>0.12180000000000001</v>
      </c>
      <c r="C65" s="9">
        <v>0.1099</v>
      </c>
      <c r="D65" s="9">
        <v>0.1108</v>
      </c>
      <c r="E65" s="9">
        <f t="shared" si="0"/>
        <v>0.11416666666666668</v>
      </c>
      <c r="F65" s="9">
        <f t="shared" si="1"/>
        <v>6.6259590500797241E-3</v>
      </c>
      <c r="G65" s="7">
        <f t="shared" si="3"/>
        <v>139.12280701754389</v>
      </c>
    </row>
    <row r="66" spans="1:10" s="7" customFormat="1" ht="12">
      <c r="A66" s="7" t="s">
        <v>65</v>
      </c>
      <c r="B66" s="9">
        <v>0</v>
      </c>
      <c r="C66" s="9">
        <v>0</v>
      </c>
      <c r="D66" s="9">
        <v>0</v>
      </c>
      <c r="E66" s="9">
        <f t="shared" si="0"/>
        <v>0</v>
      </c>
      <c r="F66" s="9">
        <f t="shared" si="1"/>
        <v>0</v>
      </c>
      <c r="G66" s="7">
        <f t="shared" si="3"/>
        <v>-161.31578947368422</v>
      </c>
    </row>
    <row r="67" spans="1:10" s="7" customFormat="1" ht="12">
      <c r="A67" s="26" t="s">
        <v>66</v>
      </c>
      <c r="B67" s="27">
        <v>1.7166999999999999</v>
      </c>
      <c r="C67" s="27">
        <v>1.7</v>
      </c>
      <c r="D67" s="27">
        <v>1.6525000000000001</v>
      </c>
      <c r="E67" s="27">
        <f t="shared" si="0"/>
        <v>1.6897333333333331</v>
      </c>
      <c r="F67" s="27">
        <f t="shared" si="1"/>
        <v>3.3308607496161213E-2</v>
      </c>
      <c r="G67" s="26">
        <f>5*(E67-0.047)/0.0027</f>
        <v>3042.0987654320979</v>
      </c>
      <c r="J67" s="14" t="s">
        <v>122</v>
      </c>
    </row>
    <row r="68" spans="1:10" s="7" customFormat="1" ht="12">
      <c r="A68" s="7" t="s">
        <v>67</v>
      </c>
      <c r="B68" s="9">
        <v>0.33250000000000002</v>
      </c>
      <c r="C68" s="9">
        <v>0.27950000000000003</v>
      </c>
      <c r="D68" s="9">
        <v>0.26719999999999999</v>
      </c>
      <c r="E68" s="9">
        <f t="shared" si="0"/>
        <v>0.2930666666666667</v>
      </c>
      <c r="F68" s="9">
        <f t="shared" si="1"/>
        <v>3.4699615751954814E-2</v>
      </c>
      <c r="G68" s="7">
        <f t="shared" ref="G68:G97" si="4">5*(E68-0.047)/0.0027</f>
        <v>455.67901234567904</v>
      </c>
      <c r="J68" s="14" t="s">
        <v>123</v>
      </c>
    </row>
    <row r="69" spans="1:10" s="7" customFormat="1" ht="12">
      <c r="A69" s="7" t="s">
        <v>68</v>
      </c>
      <c r="B69" s="9">
        <v>0.1615</v>
      </c>
      <c r="C69" s="9">
        <v>0.1739</v>
      </c>
      <c r="D69" s="9">
        <v>0.20039999999999999</v>
      </c>
      <c r="E69" s="9">
        <f t="shared" si="0"/>
        <v>0.17860000000000001</v>
      </c>
      <c r="F69" s="9">
        <f t="shared" si="1"/>
        <v>1.987133614027984E-2</v>
      </c>
      <c r="G69" s="7">
        <f t="shared" si="4"/>
        <v>243.70370370370367</v>
      </c>
    </row>
    <row r="70" spans="1:10" s="7" customFormat="1" ht="12">
      <c r="A70" s="7" t="s">
        <v>69</v>
      </c>
      <c r="B70" s="9">
        <v>0.13639999999999999</v>
      </c>
      <c r="C70" s="9">
        <v>0.1193</v>
      </c>
      <c r="D70" s="9">
        <v>0.129</v>
      </c>
      <c r="E70" s="9">
        <f t="shared" si="0"/>
        <v>0.12823333333333334</v>
      </c>
      <c r="F70" s="9">
        <f t="shared" si="1"/>
        <v>8.5757409786754429E-3</v>
      </c>
      <c r="G70" s="7">
        <f t="shared" si="4"/>
        <v>150.4320987654321</v>
      </c>
    </row>
    <row r="71" spans="1:10" s="7" customFormat="1" ht="12">
      <c r="A71" s="7" t="s">
        <v>70</v>
      </c>
      <c r="B71" s="9">
        <v>9.7100000000000006E-2</v>
      </c>
      <c r="C71" s="9">
        <v>8.0399999999999999E-2</v>
      </c>
      <c r="D71" s="9">
        <v>0.1101</v>
      </c>
      <c r="E71" s="9">
        <f t="shared" si="0"/>
        <v>9.5866666666666656E-2</v>
      </c>
      <c r="F71" s="9">
        <f t="shared" si="1"/>
        <v>1.4888362345581826E-2</v>
      </c>
      <c r="G71" s="7">
        <f t="shared" si="4"/>
        <v>90.493827160493808</v>
      </c>
    </row>
    <row r="72" spans="1:10" s="7" customFormat="1" ht="12">
      <c r="A72" s="7" t="s">
        <v>71</v>
      </c>
      <c r="B72" s="9">
        <v>0.1489</v>
      </c>
      <c r="C72" s="9">
        <v>0.14979999999999999</v>
      </c>
      <c r="D72" s="9">
        <v>0.1389</v>
      </c>
      <c r="E72" s="9">
        <f t="shared" si="0"/>
        <v>0.14586666666666667</v>
      </c>
      <c r="F72" s="9">
        <f t="shared" si="1"/>
        <v>6.0500688701314248E-3</v>
      </c>
      <c r="G72" s="7">
        <f t="shared" si="4"/>
        <v>183.0864197530864</v>
      </c>
    </row>
    <row r="73" spans="1:10" s="7" customFormat="1" ht="12">
      <c r="A73" s="7" t="s">
        <v>72</v>
      </c>
      <c r="B73" s="9">
        <v>0.15690000000000001</v>
      </c>
      <c r="C73" s="9">
        <v>0.1343</v>
      </c>
      <c r="D73" s="9">
        <v>0.12280000000000001</v>
      </c>
      <c r="E73" s="9">
        <f t="shared" ref="E73:E97" si="5">AVERAGE(B73:D73)</f>
        <v>0.13800000000000001</v>
      </c>
      <c r="F73" s="9">
        <f t="shared" ref="F73:F97" si="6">STDEV(B73:D73)</f>
        <v>1.7348486965727043E-2</v>
      </c>
      <c r="G73" s="7">
        <f t="shared" si="4"/>
        <v>168.51851851851853</v>
      </c>
    </row>
    <row r="74" spans="1:10" s="7" customFormat="1" ht="12">
      <c r="A74" s="7" t="s">
        <v>73</v>
      </c>
      <c r="B74" s="9">
        <v>0.12740000000000001</v>
      </c>
      <c r="C74" s="9">
        <v>0.1855</v>
      </c>
      <c r="D74" s="9">
        <v>0.15129999999999999</v>
      </c>
      <c r="E74" s="9">
        <f t="shared" si="5"/>
        <v>0.15473333333333333</v>
      </c>
      <c r="F74" s="9">
        <f t="shared" si="6"/>
        <v>2.9201769352786299E-2</v>
      </c>
      <c r="G74" s="7">
        <f t="shared" si="4"/>
        <v>199.50617283950615</v>
      </c>
    </row>
    <row r="75" spans="1:10" s="7" customFormat="1" ht="12">
      <c r="A75" s="26" t="s">
        <v>74</v>
      </c>
      <c r="B75" s="27">
        <v>2.3696000000000002</v>
      </c>
      <c r="C75" s="27">
        <v>2.0789</v>
      </c>
      <c r="D75" s="27">
        <v>2.2393999999999998</v>
      </c>
      <c r="E75" s="27">
        <f t="shared" si="5"/>
        <v>2.2292999999999998</v>
      </c>
      <c r="F75" s="27">
        <f t="shared" si="6"/>
        <v>0.14561294585304169</v>
      </c>
      <c r="G75" s="26">
        <f t="shared" si="4"/>
        <v>4041.2962962962956</v>
      </c>
    </row>
    <row r="76" spans="1:10" s="7" customFormat="1" ht="12">
      <c r="A76" s="26" t="s">
        <v>75</v>
      </c>
      <c r="B76" s="27">
        <v>2.6011000000000002</v>
      </c>
      <c r="C76" s="27">
        <v>2.6000999999999999</v>
      </c>
      <c r="D76" s="27">
        <v>2.6071</v>
      </c>
      <c r="E76" s="27">
        <f t="shared" si="5"/>
        <v>2.6027666666666667</v>
      </c>
      <c r="F76" s="27">
        <f t="shared" si="6"/>
        <v>3.7859388972001757E-3</v>
      </c>
      <c r="G76" s="26">
        <f t="shared" si="4"/>
        <v>4732.9012345679012</v>
      </c>
    </row>
    <row r="77" spans="1:10" s="7" customFormat="1" ht="12">
      <c r="A77" s="26" t="s">
        <v>76</v>
      </c>
      <c r="B77" s="27">
        <v>2.8610000000000002</v>
      </c>
      <c r="C77" s="27">
        <v>2.5867</v>
      </c>
      <c r="D77" s="27">
        <v>2.5964999999999998</v>
      </c>
      <c r="E77" s="27">
        <f t="shared" si="5"/>
        <v>2.6814</v>
      </c>
      <c r="F77" s="27">
        <f t="shared" si="6"/>
        <v>0.15561532700862407</v>
      </c>
      <c r="G77" s="26">
        <f t="shared" si="4"/>
        <v>4878.5185185185182</v>
      </c>
    </row>
    <row r="78" spans="1:10" s="7" customFormat="1" ht="12">
      <c r="A78" s="7" t="s">
        <v>77</v>
      </c>
      <c r="B78" s="9">
        <v>7.0999999999999994E-2</v>
      </c>
      <c r="C78" s="9">
        <v>0.1019</v>
      </c>
      <c r="D78" s="9">
        <v>6.0400000000000002E-2</v>
      </c>
      <c r="E78" s="9">
        <f t="shared" si="5"/>
        <v>7.7766666666666664E-2</v>
      </c>
      <c r="F78" s="9">
        <f t="shared" si="6"/>
        <v>2.1561617131684117E-2</v>
      </c>
      <c r="G78" s="7">
        <f t="shared" si="4"/>
        <v>56.975308641975303</v>
      </c>
    </row>
    <row r="79" spans="1:10" s="7" customFormat="1" ht="12">
      <c r="A79" s="7" t="s">
        <v>78</v>
      </c>
      <c r="B79" s="9">
        <v>0.1658</v>
      </c>
      <c r="C79" s="9">
        <v>0.12820000000000001</v>
      </c>
      <c r="D79" s="9">
        <v>0.15709999999999999</v>
      </c>
      <c r="E79" s="9">
        <f t="shared" si="5"/>
        <v>0.15036666666666668</v>
      </c>
      <c r="F79" s="9">
        <f t="shared" si="6"/>
        <v>1.9683580297631842E-2</v>
      </c>
      <c r="G79" s="7">
        <f t="shared" si="4"/>
        <v>191.41975308641975</v>
      </c>
    </row>
    <row r="80" spans="1:10" s="7" customFormat="1" ht="12">
      <c r="A80" s="7" t="s">
        <v>79</v>
      </c>
      <c r="B80" s="9">
        <v>0</v>
      </c>
      <c r="C80" s="9">
        <v>0</v>
      </c>
      <c r="D80" s="9">
        <v>0</v>
      </c>
      <c r="E80" s="9">
        <f t="shared" si="5"/>
        <v>0</v>
      </c>
      <c r="F80" s="9">
        <f t="shared" si="6"/>
        <v>0</v>
      </c>
      <c r="G80" s="7">
        <f t="shared" si="4"/>
        <v>-87.037037037037024</v>
      </c>
    </row>
    <row r="81" spans="1:8" s="7" customFormat="1" ht="12">
      <c r="A81" s="7" t="s">
        <v>80</v>
      </c>
      <c r="B81" s="9">
        <v>6.8900000000000003E-2</v>
      </c>
      <c r="C81" s="9">
        <v>3.85E-2</v>
      </c>
      <c r="D81" s="9">
        <v>6.2700000000000006E-2</v>
      </c>
      <c r="E81" s="9">
        <f t="shared" si="5"/>
        <v>5.67E-2</v>
      </c>
      <c r="F81" s="9">
        <f t="shared" si="6"/>
        <v>1.6063623501564029E-2</v>
      </c>
      <c r="G81" s="7">
        <f t="shared" si="4"/>
        <v>17.962962962962962</v>
      </c>
    </row>
    <row r="82" spans="1:8" s="7" customFormat="1" ht="12">
      <c r="A82" s="7" t="s">
        <v>81</v>
      </c>
      <c r="B82" s="9">
        <v>0.2069</v>
      </c>
      <c r="C82" s="9">
        <v>0.25380000000000003</v>
      </c>
      <c r="D82" s="9">
        <v>0.1968</v>
      </c>
      <c r="E82" s="9">
        <f t="shared" si="5"/>
        <v>0.21916666666666665</v>
      </c>
      <c r="F82" s="9">
        <f t="shared" si="6"/>
        <v>3.0415511393585733E-2</v>
      </c>
      <c r="G82" s="7">
        <f t="shared" si="4"/>
        <v>318.82716049382708</v>
      </c>
    </row>
    <row r="83" spans="1:8" s="7" customFormat="1" ht="12">
      <c r="A83" s="7" t="s">
        <v>82</v>
      </c>
      <c r="B83" s="9">
        <v>0.26860000000000001</v>
      </c>
      <c r="C83" s="9">
        <v>0.21859999999999999</v>
      </c>
      <c r="D83" s="9">
        <v>0.26640000000000003</v>
      </c>
      <c r="E83" s="9">
        <f t="shared" si="5"/>
        <v>0.25120000000000003</v>
      </c>
      <c r="F83" s="9">
        <f t="shared" si="6"/>
        <v>2.8253849295272998E-2</v>
      </c>
      <c r="G83" s="7">
        <f t="shared" si="4"/>
        <v>378.14814814814827</v>
      </c>
    </row>
    <row r="84" spans="1:8" s="7" customFormat="1" ht="12">
      <c r="A84" s="7" t="s">
        <v>83</v>
      </c>
      <c r="B84" s="9">
        <v>0.13370000000000001</v>
      </c>
      <c r="C84" s="9">
        <v>0.17230000000000001</v>
      </c>
      <c r="D84" s="9">
        <v>0.1183</v>
      </c>
      <c r="E84" s="9">
        <f t="shared" si="5"/>
        <v>0.14143333333333336</v>
      </c>
      <c r="F84" s="9">
        <f t="shared" si="6"/>
        <v>2.7818219449370428E-2</v>
      </c>
      <c r="G84" s="7">
        <f t="shared" si="4"/>
        <v>174.87654320987659</v>
      </c>
    </row>
    <row r="85" spans="1:8" s="7" customFormat="1" ht="12">
      <c r="A85" s="7" t="s">
        <v>84</v>
      </c>
      <c r="B85" s="9">
        <v>0.12690000000000001</v>
      </c>
      <c r="C85" s="9">
        <v>8.4599999999999995E-2</v>
      </c>
      <c r="D85" s="9">
        <v>0.13730000000000001</v>
      </c>
      <c r="E85" s="9">
        <f t="shared" si="5"/>
        <v>0.11626666666666667</v>
      </c>
      <c r="F85" s="9">
        <f t="shared" si="6"/>
        <v>2.7912780824083726E-2</v>
      </c>
      <c r="G85" s="7">
        <f t="shared" si="4"/>
        <v>128.27160493827162</v>
      </c>
    </row>
    <row r="86" spans="1:8" s="7" customFormat="1" ht="12">
      <c r="A86" s="7" t="s">
        <v>85</v>
      </c>
      <c r="B86" s="9">
        <v>4.8099999999999997E-2</v>
      </c>
      <c r="C86" s="9">
        <v>8.7800000000000003E-2</v>
      </c>
      <c r="D86" s="9">
        <v>8.1900000000000001E-2</v>
      </c>
      <c r="E86" s="9">
        <f t="shared" si="5"/>
        <v>7.2599999999999998E-2</v>
      </c>
      <c r="F86" s="9">
        <f t="shared" si="6"/>
        <v>2.1421717951649016E-2</v>
      </c>
      <c r="G86" s="7">
        <f t="shared" si="4"/>
        <v>47.407407407407405</v>
      </c>
    </row>
    <row r="87" spans="1:8" s="7" customFormat="1" ht="12">
      <c r="A87" s="7" t="s">
        <v>86</v>
      </c>
      <c r="B87" s="9">
        <v>6.0999999999999999E-2</v>
      </c>
      <c r="C87" s="9">
        <v>2.2200000000000001E-2</v>
      </c>
      <c r="D87" s="9">
        <v>6.2799999999999995E-2</v>
      </c>
      <c r="E87" s="9">
        <f t="shared" si="5"/>
        <v>4.8666666666666664E-2</v>
      </c>
      <c r="F87" s="9">
        <f t="shared" si="6"/>
        <v>2.2938468417340641E-2</v>
      </c>
      <c r="G87" s="7">
        <f t="shared" si="4"/>
        <v>3.0864197530864139</v>
      </c>
    </row>
    <row r="88" spans="1:8" s="7" customFormat="1" ht="12">
      <c r="A88" s="7" t="s">
        <v>87</v>
      </c>
      <c r="B88" s="9">
        <v>8.1100000000000005E-2</v>
      </c>
      <c r="C88" s="9">
        <v>8.0100000000000005E-2</v>
      </c>
      <c r="D88" s="9">
        <v>7.3599999999999999E-2</v>
      </c>
      <c r="E88" s="9">
        <f t="shared" si="5"/>
        <v>7.8266666666666665E-2</v>
      </c>
      <c r="F88" s="9">
        <f t="shared" si="6"/>
        <v>4.0722639076235419E-3</v>
      </c>
      <c r="G88" s="7">
        <f t="shared" si="4"/>
        <v>57.901234567901227</v>
      </c>
    </row>
    <row r="89" spans="1:8" s="7" customFormat="1" ht="12">
      <c r="A89" s="7" t="s">
        <v>88</v>
      </c>
      <c r="B89" s="9">
        <v>1.5517000000000001</v>
      </c>
      <c r="C89" s="9">
        <v>1.5760000000000001</v>
      </c>
      <c r="D89" s="9">
        <v>1.6483000000000001</v>
      </c>
      <c r="E89" s="9">
        <f t="shared" si="5"/>
        <v>1.5919999999999999</v>
      </c>
      <c r="F89" s="9">
        <f t="shared" si="6"/>
        <v>5.0248283552784177E-2</v>
      </c>
      <c r="G89" s="7">
        <f t="shared" si="4"/>
        <v>2861.1111111111109</v>
      </c>
    </row>
    <row r="90" spans="1:8" s="7" customFormat="1" ht="12">
      <c r="A90" s="7" t="s">
        <v>89</v>
      </c>
      <c r="B90" s="9">
        <v>0.1081</v>
      </c>
      <c r="C90" s="9">
        <v>0.16750000000000001</v>
      </c>
      <c r="D90" s="9">
        <v>0.1009</v>
      </c>
      <c r="E90" s="9">
        <f t="shared" si="5"/>
        <v>0.1255</v>
      </c>
      <c r="F90" s="9">
        <f t="shared" si="6"/>
        <v>3.6550786585243286E-2</v>
      </c>
      <c r="G90" s="7">
        <f t="shared" si="4"/>
        <v>145.37037037037038</v>
      </c>
    </row>
    <row r="91" spans="1:8" s="7" customFormat="1" ht="12">
      <c r="A91" s="7" t="s">
        <v>90</v>
      </c>
      <c r="B91" s="9">
        <v>0.13159999999999999</v>
      </c>
      <c r="C91" s="9">
        <v>8.6499999999999994E-2</v>
      </c>
      <c r="D91" s="9">
        <v>0.1191</v>
      </c>
      <c r="E91" s="9">
        <f t="shared" si="5"/>
        <v>0.1124</v>
      </c>
      <c r="F91" s="9">
        <f t="shared" si="6"/>
        <v>2.3284544230025163E-2</v>
      </c>
      <c r="G91" s="7">
        <f t="shared" si="4"/>
        <v>121.11111111111111</v>
      </c>
    </row>
    <row r="92" spans="1:8" s="7" customFormat="1" ht="12">
      <c r="A92" s="26" t="s">
        <v>91</v>
      </c>
      <c r="B92" s="27">
        <v>2.6539999999999999</v>
      </c>
      <c r="C92" s="27">
        <v>2.6673</v>
      </c>
      <c r="D92" s="27">
        <v>2.7122000000000002</v>
      </c>
      <c r="E92" s="27">
        <f t="shared" si="5"/>
        <v>2.6778333333333335</v>
      </c>
      <c r="F92" s="27">
        <f t="shared" si="6"/>
        <v>3.0496283926625241E-2</v>
      </c>
      <c r="G92" s="26">
        <f t="shared" si="4"/>
        <v>4871.9135802469136</v>
      </c>
      <c r="H92" s="26"/>
    </row>
    <row r="93" spans="1:8" s="7" customFormat="1" ht="12">
      <c r="A93" s="7" t="s">
        <v>92</v>
      </c>
      <c r="B93" s="9">
        <v>0.31230000000000002</v>
      </c>
      <c r="C93" s="9">
        <v>0.30099999999999999</v>
      </c>
      <c r="D93" s="9">
        <v>0.41839999999999999</v>
      </c>
      <c r="E93" s="9">
        <f t="shared" si="5"/>
        <v>0.34389999999999993</v>
      </c>
      <c r="F93" s="9">
        <f t="shared" si="6"/>
        <v>6.4765808880921663E-2</v>
      </c>
      <c r="G93" s="7">
        <f t="shared" si="4"/>
        <v>549.81481481481467</v>
      </c>
    </row>
    <row r="94" spans="1:8" s="7" customFormat="1" ht="12">
      <c r="A94" s="7" t="s">
        <v>93</v>
      </c>
      <c r="B94" s="9">
        <v>0</v>
      </c>
      <c r="C94" s="9">
        <v>0</v>
      </c>
      <c r="D94" s="9">
        <v>0</v>
      </c>
      <c r="E94" s="9">
        <f t="shared" si="5"/>
        <v>0</v>
      </c>
      <c r="F94" s="9">
        <f t="shared" si="6"/>
        <v>0</v>
      </c>
      <c r="G94" s="7">
        <f t="shared" si="4"/>
        <v>-87.037037037037024</v>
      </c>
    </row>
    <row r="95" spans="1:8" s="7" customFormat="1" ht="12">
      <c r="A95" s="7" t="s">
        <v>94</v>
      </c>
      <c r="B95" s="9">
        <v>0.12690000000000001</v>
      </c>
      <c r="C95" s="9">
        <v>9.3799999999999994E-2</v>
      </c>
      <c r="D95" s="9">
        <v>7.9600000000000004E-2</v>
      </c>
      <c r="E95" s="9">
        <f t="shared" si="5"/>
        <v>0.10010000000000001</v>
      </c>
      <c r="F95" s="9">
        <f t="shared" si="6"/>
        <v>2.4271176320895541E-2</v>
      </c>
      <c r="G95" s="7">
        <f t="shared" si="4"/>
        <v>98.333333333333357</v>
      </c>
    </row>
    <row r="96" spans="1:8" s="7" customFormat="1" ht="12">
      <c r="A96" s="7" t="s">
        <v>95</v>
      </c>
      <c r="B96" s="9">
        <v>4.6100000000000002E-2</v>
      </c>
      <c r="C96" s="9">
        <v>5.3100000000000001E-2</v>
      </c>
      <c r="D96" s="9">
        <v>5.62E-2</v>
      </c>
      <c r="E96" s="9">
        <f t="shared" si="5"/>
        <v>5.1800000000000006E-2</v>
      </c>
      <c r="F96" s="9">
        <f t="shared" si="6"/>
        <v>5.1739733281106108E-3</v>
      </c>
      <c r="G96" s="7">
        <f t="shared" si="4"/>
        <v>8.8888888888888982</v>
      </c>
    </row>
    <row r="97" spans="1:7" s="7" customFormat="1" ht="12">
      <c r="A97" s="7" t="s">
        <v>96</v>
      </c>
      <c r="B97" s="9">
        <v>6.7799999999999999E-2</v>
      </c>
      <c r="C97" s="9">
        <v>5.4600000000000003E-2</v>
      </c>
      <c r="D97" s="9">
        <v>5.2499999999999998E-2</v>
      </c>
      <c r="E97" s="9">
        <f t="shared" si="5"/>
        <v>5.8299999999999998E-2</v>
      </c>
      <c r="F97" s="9">
        <f t="shared" si="6"/>
        <v>8.2939737158975856E-3</v>
      </c>
      <c r="G97" s="7">
        <f t="shared" si="4"/>
        <v>20.92592592592592</v>
      </c>
    </row>
    <row r="98" spans="1:7" s="7" customFormat="1" ht="12">
      <c r="B98" s="9"/>
      <c r="C98" s="9"/>
      <c r="D98" s="9"/>
      <c r="E98" s="9"/>
      <c r="F98" s="9"/>
    </row>
    <row r="99" spans="1:7" s="7" customFormat="1" ht="23.25">
      <c r="A99" s="10" t="s">
        <v>97</v>
      </c>
      <c r="B99" s="11">
        <v>0</v>
      </c>
      <c r="C99" s="11">
        <v>40</v>
      </c>
      <c r="D99" s="11">
        <v>80</v>
      </c>
      <c r="E99" s="11">
        <v>160</v>
      </c>
      <c r="F99" s="11">
        <v>320</v>
      </c>
      <c r="G99" s="11">
        <v>640</v>
      </c>
    </row>
    <row r="100" spans="1:7" s="7" customFormat="1" ht="12">
      <c r="A100" s="7" t="s">
        <v>98</v>
      </c>
      <c r="B100" s="9">
        <v>0</v>
      </c>
      <c r="C100" s="9">
        <v>0.17530000000000001</v>
      </c>
      <c r="D100" s="9">
        <v>0.34339999999999998</v>
      </c>
      <c r="E100" s="9">
        <v>0.61119999999999997</v>
      </c>
      <c r="F100" s="9">
        <v>1.1868000000000001</v>
      </c>
      <c r="G100" s="7">
        <v>1.9839</v>
      </c>
    </row>
    <row r="101" spans="1:7" s="7" customFormat="1" ht="12">
      <c r="A101" s="7" t="s">
        <v>98</v>
      </c>
      <c r="B101" s="9">
        <v>0</v>
      </c>
      <c r="C101" s="9">
        <v>0.11609999999999999</v>
      </c>
      <c r="D101" s="9">
        <v>0.2286</v>
      </c>
      <c r="E101" s="9">
        <v>0.42180000000000001</v>
      </c>
      <c r="F101" s="9">
        <v>0.71419999999999995</v>
      </c>
      <c r="G101" s="7">
        <v>1.2338</v>
      </c>
    </row>
    <row r="102" spans="1:7" s="7" customFormat="1" ht="12">
      <c r="A102" s="7" t="s">
        <v>98</v>
      </c>
      <c r="B102" s="9">
        <v>0</v>
      </c>
      <c r="C102" s="9">
        <v>0.12989999999999999</v>
      </c>
      <c r="D102" s="9">
        <v>0.26469999999999999</v>
      </c>
      <c r="E102" s="9">
        <v>0.5111</v>
      </c>
      <c r="F102" s="9">
        <v>0.96589999999999998</v>
      </c>
      <c r="G102" s="7">
        <v>1.702</v>
      </c>
    </row>
    <row r="104" spans="1:7">
      <c r="A104" s="11">
        <v>0</v>
      </c>
      <c r="B104" s="9">
        <v>0</v>
      </c>
      <c r="C104"/>
      <c r="D104"/>
      <c r="E104"/>
      <c r="F104"/>
    </row>
    <row r="105" spans="1:7">
      <c r="A105" s="11">
        <v>40</v>
      </c>
      <c r="B105" s="9">
        <v>0.17530000000000001</v>
      </c>
      <c r="C105"/>
      <c r="D105"/>
      <c r="E105"/>
      <c r="F105"/>
    </row>
    <row r="106" spans="1:7">
      <c r="A106" s="11">
        <v>80</v>
      </c>
      <c r="B106" s="9">
        <v>0.34339999999999998</v>
      </c>
      <c r="C106"/>
      <c r="D106"/>
      <c r="E106"/>
      <c r="F106"/>
    </row>
    <row r="107" spans="1:7">
      <c r="A107" s="11">
        <v>160</v>
      </c>
      <c r="B107" s="9">
        <v>0.61119999999999997</v>
      </c>
      <c r="C107"/>
      <c r="D107"/>
      <c r="E107"/>
      <c r="F107"/>
    </row>
    <row r="108" spans="1:7">
      <c r="A108" s="11">
        <v>320</v>
      </c>
      <c r="B108" s="9">
        <v>1.1868000000000001</v>
      </c>
      <c r="C108"/>
      <c r="D108"/>
      <c r="E108"/>
      <c r="F108"/>
    </row>
    <row r="109" spans="1:7">
      <c r="A109" s="11">
        <v>640</v>
      </c>
      <c r="B109" s="7">
        <v>1.9839</v>
      </c>
      <c r="C109"/>
      <c r="D109"/>
      <c r="E109"/>
      <c r="F109"/>
    </row>
    <row r="110" spans="1:7">
      <c r="B110"/>
      <c r="C110"/>
      <c r="D110"/>
      <c r="E110"/>
      <c r="F110"/>
    </row>
    <row r="111" spans="1:7">
      <c r="B111"/>
      <c r="C111"/>
      <c r="D111"/>
      <c r="E111"/>
      <c r="F111"/>
    </row>
    <row r="112" spans="1:7">
      <c r="B112"/>
      <c r="C112"/>
      <c r="D112"/>
      <c r="E112"/>
      <c r="F112"/>
    </row>
    <row r="113" spans="1:6">
      <c r="C113"/>
      <c r="D113"/>
      <c r="E113"/>
      <c r="F113"/>
    </row>
    <row r="114" spans="1:6">
      <c r="A114" s="11">
        <v>0</v>
      </c>
      <c r="B114" s="9">
        <v>0</v>
      </c>
      <c r="C114"/>
      <c r="D114"/>
      <c r="E114"/>
      <c r="F114"/>
    </row>
    <row r="115" spans="1:6">
      <c r="A115" s="11">
        <v>40</v>
      </c>
      <c r="B115" s="9">
        <v>0.11609999999999999</v>
      </c>
      <c r="C115"/>
      <c r="D115"/>
      <c r="E115"/>
      <c r="F115"/>
    </row>
    <row r="116" spans="1:6">
      <c r="A116" s="11">
        <v>80</v>
      </c>
      <c r="B116" s="9">
        <v>0.2286</v>
      </c>
      <c r="C116"/>
      <c r="D116"/>
      <c r="E116"/>
      <c r="F116"/>
    </row>
    <row r="117" spans="1:6">
      <c r="A117" s="11">
        <v>160</v>
      </c>
      <c r="B117" s="9">
        <v>0.42180000000000001</v>
      </c>
      <c r="C117"/>
      <c r="D117"/>
      <c r="E117"/>
      <c r="F117"/>
    </row>
    <row r="118" spans="1:6">
      <c r="A118" s="11">
        <v>320</v>
      </c>
      <c r="B118" s="9">
        <v>0.71419999999999995</v>
      </c>
      <c r="C118"/>
      <c r="D118"/>
      <c r="E118"/>
      <c r="F118"/>
    </row>
    <row r="119" spans="1:6">
      <c r="A119" s="11">
        <v>640</v>
      </c>
      <c r="B119" s="7">
        <v>1.2338</v>
      </c>
      <c r="D119"/>
      <c r="E119"/>
      <c r="F119"/>
    </row>
    <row r="120" spans="1:6">
      <c r="D120"/>
      <c r="E120"/>
      <c r="F120"/>
    </row>
    <row r="121" spans="1:6">
      <c r="D121"/>
      <c r="E121"/>
      <c r="F121"/>
    </row>
    <row r="122" spans="1:6">
      <c r="D122"/>
      <c r="E122"/>
      <c r="F122"/>
    </row>
    <row r="123" spans="1:6">
      <c r="A123" s="11">
        <v>0</v>
      </c>
      <c r="B123" s="9">
        <v>0</v>
      </c>
      <c r="D123"/>
      <c r="E123"/>
      <c r="F123"/>
    </row>
    <row r="124" spans="1:6">
      <c r="A124" s="11">
        <v>40</v>
      </c>
      <c r="B124" s="9">
        <v>0.12989999999999999</v>
      </c>
      <c r="D124"/>
      <c r="E124"/>
      <c r="F124"/>
    </row>
    <row r="125" spans="1:6">
      <c r="A125" s="11">
        <v>80</v>
      </c>
      <c r="B125" s="9">
        <v>0.26469999999999999</v>
      </c>
      <c r="C125"/>
      <c r="D125"/>
      <c r="E125"/>
      <c r="F125"/>
    </row>
    <row r="126" spans="1:6">
      <c r="A126" s="11">
        <v>160</v>
      </c>
      <c r="B126" s="9">
        <v>0.5111</v>
      </c>
      <c r="C126"/>
      <c r="D126"/>
      <c r="E126"/>
      <c r="F126"/>
    </row>
    <row r="127" spans="1:6">
      <c r="A127" s="11">
        <v>320</v>
      </c>
      <c r="B127" s="9">
        <v>0.96589999999999998</v>
      </c>
      <c r="C127"/>
      <c r="D127"/>
      <c r="E127"/>
      <c r="F127"/>
    </row>
    <row r="128" spans="1:6">
      <c r="A128" s="11">
        <v>640</v>
      </c>
      <c r="B128" s="7">
        <v>1.702</v>
      </c>
      <c r="C128"/>
      <c r="D128"/>
      <c r="E128"/>
      <c r="F128"/>
    </row>
    <row r="129" spans="2:6">
      <c r="C129"/>
      <c r="D129"/>
      <c r="E129"/>
      <c r="F129"/>
    </row>
    <row r="130" spans="2:6">
      <c r="C130"/>
      <c r="D130"/>
      <c r="E130"/>
      <c r="F130"/>
    </row>
    <row r="131" spans="2:6">
      <c r="C131"/>
      <c r="D131"/>
      <c r="E131"/>
      <c r="F131"/>
    </row>
    <row r="132" spans="2:6">
      <c r="B132"/>
      <c r="C132"/>
      <c r="D132"/>
      <c r="E132"/>
      <c r="F132"/>
    </row>
    <row r="133" spans="2:6">
      <c r="B133"/>
      <c r="C133"/>
      <c r="D133"/>
      <c r="E133"/>
      <c r="F133"/>
    </row>
    <row r="134" spans="2:6">
      <c r="B134"/>
      <c r="C134"/>
      <c r="D134"/>
      <c r="E134"/>
      <c r="F134"/>
    </row>
    <row r="135" spans="2:6">
      <c r="B135"/>
      <c r="C135"/>
      <c r="D135"/>
      <c r="E135"/>
      <c r="F135"/>
    </row>
    <row r="136" spans="2:6">
      <c r="B136"/>
      <c r="C136"/>
      <c r="D136"/>
      <c r="E136"/>
      <c r="F136"/>
    </row>
    <row r="137" spans="2:6">
      <c r="B137"/>
      <c r="C137"/>
      <c r="D137"/>
      <c r="E137"/>
      <c r="F137"/>
    </row>
    <row r="138" spans="2:6">
      <c r="B138"/>
      <c r="C138"/>
      <c r="D138"/>
      <c r="E138"/>
      <c r="F138"/>
    </row>
    <row r="139" spans="2:6">
      <c r="B139"/>
      <c r="C139"/>
      <c r="D139"/>
      <c r="E139"/>
      <c r="F139"/>
    </row>
    <row r="140" spans="2:6">
      <c r="B140"/>
      <c r="C140"/>
      <c r="D140"/>
      <c r="E140"/>
      <c r="F140"/>
    </row>
    <row r="141" spans="2:6">
      <c r="B141"/>
      <c r="C141"/>
      <c r="D141"/>
      <c r="E141"/>
      <c r="F141"/>
    </row>
    <row r="142" spans="2:6">
      <c r="B142"/>
      <c r="C142"/>
      <c r="D142"/>
      <c r="E142"/>
      <c r="F142"/>
    </row>
    <row r="143" spans="2:6">
      <c r="C143"/>
      <c r="D143"/>
      <c r="E143"/>
      <c r="F143"/>
    </row>
    <row r="144" spans="2:6">
      <c r="C144"/>
      <c r="D144"/>
      <c r="E144"/>
      <c r="F144"/>
    </row>
    <row r="145" spans="2:6">
      <c r="C145"/>
      <c r="D145"/>
      <c r="E145"/>
      <c r="F145"/>
    </row>
    <row r="146" spans="2:6">
      <c r="C146"/>
      <c r="D146"/>
      <c r="E146"/>
      <c r="F146"/>
    </row>
    <row r="147" spans="2:6">
      <c r="C147"/>
      <c r="D147"/>
      <c r="E147"/>
      <c r="F147"/>
    </row>
    <row r="148" spans="2:6">
      <c r="C148"/>
      <c r="D148"/>
      <c r="E148"/>
      <c r="F148"/>
    </row>
    <row r="149" spans="2:6">
      <c r="B149"/>
      <c r="C149"/>
      <c r="D149"/>
      <c r="E149"/>
      <c r="F149"/>
    </row>
    <row r="150" spans="2:6">
      <c r="B150"/>
      <c r="C150"/>
      <c r="D150"/>
      <c r="E150"/>
      <c r="F150"/>
    </row>
    <row r="151" spans="2:6">
      <c r="B151"/>
      <c r="C151"/>
      <c r="D151"/>
      <c r="E151"/>
      <c r="F151"/>
    </row>
    <row r="152" spans="2:6">
      <c r="B152"/>
      <c r="C152"/>
      <c r="D152"/>
      <c r="E152"/>
      <c r="F152"/>
    </row>
    <row r="153" spans="2:6">
      <c r="B153"/>
      <c r="C153"/>
      <c r="D153"/>
      <c r="E153"/>
      <c r="F153"/>
    </row>
    <row r="154" spans="2:6">
      <c r="B154"/>
      <c r="C154"/>
      <c r="D154"/>
      <c r="E154"/>
      <c r="F154"/>
    </row>
    <row r="155" spans="2:6">
      <c r="B155"/>
      <c r="C155"/>
      <c r="D155"/>
      <c r="E155"/>
      <c r="F155"/>
    </row>
    <row r="156" spans="2:6">
      <c r="B156"/>
      <c r="C156"/>
      <c r="D156"/>
      <c r="E156"/>
      <c r="F156"/>
    </row>
    <row r="157" spans="2:6">
      <c r="B157"/>
      <c r="C157"/>
      <c r="D157"/>
      <c r="E157"/>
      <c r="F157"/>
    </row>
    <row r="158" spans="2:6">
      <c r="B158"/>
      <c r="C158"/>
      <c r="D158"/>
      <c r="E158"/>
      <c r="F158"/>
    </row>
    <row r="159" spans="2:6">
      <c r="B159"/>
      <c r="C159"/>
      <c r="D159"/>
      <c r="E159"/>
      <c r="F159"/>
    </row>
    <row r="160" spans="2:6">
      <c r="B160"/>
      <c r="C160"/>
      <c r="D160"/>
      <c r="E160"/>
      <c r="F160"/>
    </row>
    <row r="161" spans="2:6">
      <c r="B161"/>
      <c r="C161"/>
      <c r="D161"/>
      <c r="E161"/>
      <c r="F161"/>
    </row>
    <row r="162" spans="2:6">
      <c r="B162"/>
      <c r="C162"/>
      <c r="D162"/>
      <c r="E162"/>
      <c r="F162"/>
    </row>
    <row r="163" spans="2:6">
      <c r="B163"/>
      <c r="C163"/>
      <c r="D163"/>
      <c r="E163"/>
      <c r="F163"/>
    </row>
  </sheetData>
  <mergeCells count="3">
    <mergeCell ref="A5:F5"/>
    <mergeCell ref="B6:E6"/>
    <mergeCell ref="A6:A7"/>
  </mergeCells>
  <phoneticPr fontId="6" type="noConversion"/>
  <pageMargins left="0.75" right="0.75" top="1" bottom="1" header="0.51180555555555596" footer="0.51180555555555596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27"/>
  <sheetViews>
    <sheetView zoomScale="175" zoomScaleNormal="175" workbookViewId="0">
      <selection activeCell="M25" sqref="M25"/>
    </sheetView>
  </sheetViews>
  <sheetFormatPr defaultColWidth="9" defaultRowHeight="13.5"/>
  <cols>
    <col min="1" max="1" width="9.25" customWidth="1"/>
    <col min="2" max="2" width="10.875" customWidth="1"/>
    <col min="3" max="3" width="10.125" customWidth="1"/>
    <col min="4" max="5" width="10.375" customWidth="1"/>
    <col min="6" max="6" width="12.625"/>
    <col min="7" max="7" width="9.125" bestFit="1" customWidth="1"/>
  </cols>
  <sheetData>
    <row r="1" spans="1:7">
      <c r="A1" s="15" t="s">
        <v>171</v>
      </c>
      <c r="B1" s="43">
        <v>43364</v>
      </c>
    </row>
    <row r="2" spans="1:7">
      <c r="A2" s="15" t="s">
        <v>172</v>
      </c>
      <c r="B2" s="15" t="s">
        <v>173</v>
      </c>
    </row>
    <row r="3" spans="1:7">
      <c r="A3" s="15" t="s">
        <v>174</v>
      </c>
      <c r="B3" s="42" t="s">
        <v>176</v>
      </c>
    </row>
    <row r="4" spans="1:7">
      <c r="A4" s="15" t="s">
        <v>175</v>
      </c>
      <c r="B4" s="42"/>
    </row>
    <row r="5" spans="1:7">
      <c r="A5" s="57" t="s">
        <v>165</v>
      </c>
      <c r="B5" s="58"/>
      <c r="C5" s="58"/>
      <c r="D5" s="58"/>
      <c r="E5" s="58"/>
      <c r="F5" s="58"/>
    </row>
    <row r="6" spans="1:7">
      <c r="A6" s="58" t="s">
        <v>0</v>
      </c>
      <c r="B6" s="58" t="s">
        <v>1</v>
      </c>
      <c r="C6" s="58"/>
      <c r="D6" s="58"/>
      <c r="E6" s="58"/>
    </row>
    <row r="7" spans="1:7" ht="10.15" customHeight="1">
      <c r="A7" s="58"/>
      <c r="B7" t="s">
        <v>2</v>
      </c>
      <c r="C7" t="s">
        <v>3</v>
      </c>
      <c r="D7" t="s">
        <v>4</v>
      </c>
      <c r="E7" t="s">
        <v>5</v>
      </c>
      <c r="F7" t="s">
        <v>6</v>
      </c>
      <c r="G7" t="s">
        <v>113</v>
      </c>
    </row>
    <row r="8" spans="1:7" s="5" customFormat="1" ht="12.75">
      <c r="A8" s="5" t="s">
        <v>7</v>
      </c>
      <c r="B8" s="5">
        <v>0.1195</v>
      </c>
      <c r="C8" s="5">
        <v>0.11409999999999999</v>
      </c>
      <c r="D8" s="5">
        <v>0.1099</v>
      </c>
      <c r="E8" s="5">
        <f>AVERAGE(B8:D8)</f>
        <v>0.11449999999999999</v>
      </c>
      <c r="F8" s="5">
        <f>STDEVA(B8:D8)</f>
        <v>4.812483766206385E-3</v>
      </c>
      <c r="G8" s="5">
        <f>5*(E8-0.0081)/0.0056</f>
        <v>95</v>
      </c>
    </row>
    <row r="9" spans="1:7" s="5" customFormat="1" ht="12.75">
      <c r="A9" s="5" t="s">
        <v>8</v>
      </c>
      <c r="B9" s="5">
        <v>0.154</v>
      </c>
      <c r="C9" s="5">
        <v>0.15260000000000001</v>
      </c>
      <c r="D9" s="5">
        <v>0.18820000000000001</v>
      </c>
      <c r="E9" s="5">
        <f t="shared" ref="E9:E72" si="0">AVERAGE(B9:D9)</f>
        <v>0.16493333333333335</v>
      </c>
      <c r="F9" s="5">
        <f>STDEVA(B9:D9)</f>
        <v>2.0161679824194562E-2</v>
      </c>
      <c r="G9" s="5">
        <f>5*(E9-0.0081)/0.0056</f>
        <v>140.02976190476193</v>
      </c>
    </row>
    <row r="10" spans="1:7" s="5" customFormat="1" ht="12.75">
      <c r="A10" s="5" t="s">
        <v>9</v>
      </c>
      <c r="B10" s="5">
        <v>1.66E-2</v>
      </c>
      <c r="C10" s="5">
        <v>1.7100000000000001E-2</v>
      </c>
      <c r="D10" s="5">
        <v>1.7999999999999999E-2</v>
      </c>
      <c r="E10" s="5">
        <f t="shared" si="0"/>
        <v>1.7233333333333333E-2</v>
      </c>
      <c r="F10" s="5">
        <f t="shared" ref="F10:F73" si="1">STDEVA(B10:D10)</f>
        <v>7.0945988845975787E-4</v>
      </c>
      <c r="G10" s="5">
        <f>5*(E10-0.0081)/0.0056</f>
        <v>8.1547619047619051</v>
      </c>
    </row>
    <row r="11" spans="1:7" s="5" customFormat="1" ht="12.75">
      <c r="A11" s="5" t="s">
        <v>10</v>
      </c>
      <c r="B11" s="5">
        <v>2.1000000000000198E-3</v>
      </c>
      <c r="C11" s="5">
        <v>1.44E-2</v>
      </c>
      <c r="D11" s="5">
        <v>7.3000000000000001E-3</v>
      </c>
      <c r="E11" s="5">
        <f t="shared" si="0"/>
        <v>7.9333333333333391E-3</v>
      </c>
      <c r="F11" s="5">
        <f t="shared" si="1"/>
        <v>6.1744095534174937E-3</v>
      </c>
      <c r="G11" s="5">
        <f t="shared" ref="G11:G37" si="2">5*(E11-0.0081)/0.0056</f>
        <v>-0.14880952380951826</v>
      </c>
    </row>
    <row r="12" spans="1:7" s="5" customFormat="1" ht="12.75">
      <c r="A12" s="5" t="s">
        <v>11</v>
      </c>
      <c r="B12" s="5">
        <v>6.8199999999999997E-2</v>
      </c>
      <c r="C12" s="5">
        <v>7.8299999999999995E-2</v>
      </c>
      <c r="D12" s="5">
        <v>6.6900000000000001E-2</v>
      </c>
      <c r="E12" s="5">
        <f t="shared" si="0"/>
        <v>7.1133333333333326E-2</v>
      </c>
      <c r="F12" s="5">
        <f t="shared" si="1"/>
        <v>6.2404593847995918E-3</v>
      </c>
      <c r="G12" s="5">
        <f t="shared" si="2"/>
        <v>56.279761904761905</v>
      </c>
    </row>
    <row r="13" spans="1:7" s="5" customFormat="1" ht="12.75">
      <c r="A13" s="5" t="s">
        <v>12</v>
      </c>
      <c r="B13" s="5">
        <v>1.03E-2</v>
      </c>
      <c r="C13" s="5">
        <v>0</v>
      </c>
      <c r="D13" s="5">
        <v>2.7000000000000101E-3</v>
      </c>
      <c r="E13" s="5">
        <f t="shared" si="0"/>
        <v>4.3333333333333366E-3</v>
      </c>
      <c r="F13" s="5">
        <f t="shared" si="1"/>
        <v>5.3407240457950386E-3</v>
      </c>
      <c r="G13" s="5">
        <f t="shared" si="2"/>
        <v>-3.3630952380952346</v>
      </c>
    </row>
    <row r="14" spans="1:7" s="5" customFormat="1" ht="12.75">
      <c r="A14" s="5" t="s">
        <v>13</v>
      </c>
      <c r="B14" s="5">
        <v>6.93E-2</v>
      </c>
      <c r="C14" s="5">
        <v>9.1300000000000006E-2</v>
      </c>
      <c r="D14" s="5">
        <v>5.11E-2</v>
      </c>
      <c r="E14" s="5">
        <f t="shared" si="0"/>
        <v>7.056666666666668E-2</v>
      </c>
      <c r="F14" s="5">
        <f t="shared" si="1"/>
        <v>2.012991140897873E-2</v>
      </c>
      <c r="G14" s="5">
        <f t="shared" si="2"/>
        <v>55.77380952380954</v>
      </c>
    </row>
    <row r="15" spans="1:7" s="5" customFormat="1" ht="12.75">
      <c r="A15" s="5" t="s">
        <v>14</v>
      </c>
      <c r="B15" s="5">
        <v>0.36199999999999999</v>
      </c>
      <c r="C15" s="5">
        <v>0.36199999999999999</v>
      </c>
      <c r="D15" s="5">
        <v>0.3992</v>
      </c>
      <c r="E15" s="5">
        <f t="shared" si="0"/>
        <v>0.37440000000000001</v>
      </c>
      <c r="F15" s="5">
        <f t="shared" si="1"/>
        <v>2.1477430013854274E-2</v>
      </c>
      <c r="G15" s="5">
        <f t="shared" si="2"/>
        <v>327.05357142857144</v>
      </c>
    </row>
    <row r="16" spans="1:7" s="5" customFormat="1" ht="12.75">
      <c r="A16" s="5" t="s">
        <v>15</v>
      </c>
      <c r="B16" s="5">
        <v>5.0000000000000001E-4</v>
      </c>
      <c r="C16" s="5">
        <v>2.0799999999999999E-2</v>
      </c>
      <c r="D16" s="5">
        <v>3.6000000000000199E-3</v>
      </c>
      <c r="E16" s="5">
        <f t="shared" si="0"/>
        <v>8.300000000000007E-3</v>
      </c>
      <c r="F16" s="5">
        <f t="shared" si="1"/>
        <v>1.0935721283939158E-2</v>
      </c>
      <c r="G16" s="5">
        <f t="shared" si="2"/>
        <v>0.17857142857143524</v>
      </c>
    </row>
    <row r="17" spans="1:7" s="5" customFormat="1" ht="12.75">
      <c r="A17" s="5" t="s">
        <v>16</v>
      </c>
      <c r="B17" s="5">
        <v>0.13780000000000001</v>
      </c>
      <c r="C17" s="5">
        <v>0.1237</v>
      </c>
      <c r="D17" s="5">
        <v>0.1168</v>
      </c>
      <c r="E17" s="5">
        <f t="shared" si="0"/>
        <v>0.12610000000000002</v>
      </c>
      <c r="F17" s="5">
        <f t="shared" si="1"/>
        <v>1.0703737664946766E-2</v>
      </c>
      <c r="G17" s="5">
        <f t="shared" si="2"/>
        <v>105.35714285714288</v>
      </c>
    </row>
    <row r="18" spans="1:7" s="5" customFormat="1" ht="12.75">
      <c r="A18" s="28" t="s">
        <v>17</v>
      </c>
      <c r="B18" s="28">
        <v>1.9015</v>
      </c>
      <c r="C18" s="28">
        <v>1.9988999999999999</v>
      </c>
      <c r="D18" s="28">
        <v>1.8906000000000001</v>
      </c>
      <c r="E18" s="28">
        <f t="shared" si="0"/>
        <v>1.9303333333333335</v>
      </c>
      <c r="F18" s="28">
        <f t="shared" si="1"/>
        <v>5.9630053943730381E-2</v>
      </c>
      <c r="G18" s="28">
        <f t="shared" si="2"/>
        <v>1716.2797619047622</v>
      </c>
    </row>
    <row r="19" spans="1:7" s="5" customFormat="1" ht="12.75">
      <c r="A19" s="5" t="s">
        <v>18</v>
      </c>
      <c r="B19" s="5">
        <v>3.2000000000000001E-2</v>
      </c>
      <c r="C19" s="5">
        <v>2.2800000000000001E-2</v>
      </c>
      <c r="D19" s="5">
        <v>2.7799999999999998E-2</v>
      </c>
      <c r="E19" s="5">
        <f t="shared" si="0"/>
        <v>2.7533333333333337E-2</v>
      </c>
      <c r="F19" s="5">
        <f t="shared" si="1"/>
        <v>4.6057934531775662E-3</v>
      </c>
      <c r="G19" s="5">
        <f t="shared" si="2"/>
        <v>17.351190476190478</v>
      </c>
    </row>
    <row r="20" spans="1:7" s="5" customFormat="1" ht="12.75">
      <c r="A20" s="5" t="s">
        <v>19</v>
      </c>
      <c r="B20" s="5">
        <v>0</v>
      </c>
      <c r="C20" s="5">
        <v>0</v>
      </c>
      <c r="D20" s="5">
        <v>0</v>
      </c>
      <c r="E20" s="5">
        <f t="shared" si="0"/>
        <v>0</v>
      </c>
      <c r="F20" s="5">
        <f t="shared" si="1"/>
        <v>0</v>
      </c>
      <c r="G20" s="5">
        <f t="shared" si="2"/>
        <v>-7.2321428571428559</v>
      </c>
    </row>
    <row r="21" spans="1:7" s="5" customFormat="1" ht="12.75">
      <c r="A21" s="5" t="s">
        <v>20</v>
      </c>
      <c r="B21" s="5">
        <v>0</v>
      </c>
      <c r="C21" s="5">
        <v>0</v>
      </c>
      <c r="D21" s="5">
        <v>0</v>
      </c>
      <c r="E21" s="5">
        <f t="shared" si="0"/>
        <v>0</v>
      </c>
      <c r="F21" s="5">
        <f t="shared" si="1"/>
        <v>0</v>
      </c>
      <c r="G21" s="5">
        <f t="shared" si="2"/>
        <v>-7.2321428571428559</v>
      </c>
    </row>
    <row r="22" spans="1:7" s="5" customFormat="1" ht="12.75">
      <c r="A22" s="5" t="s">
        <v>21</v>
      </c>
      <c r="B22" s="5">
        <v>3.9100000000000003E-2</v>
      </c>
      <c r="C22" s="5">
        <v>7.2400000000000006E-2</v>
      </c>
      <c r="D22" s="5">
        <v>3.6499999999999998E-2</v>
      </c>
      <c r="E22" s="5">
        <f t="shared" si="0"/>
        <v>4.933333333333334E-2</v>
      </c>
      <c r="F22" s="5">
        <f t="shared" si="1"/>
        <v>2.0018574707839021E-2</v>
      </c>
      <c r="G22" s="5">
        <f t="shared" si="2"/>
        <v>36.815476190476197</v>
      </c>
    </row>
    <row r="23" spans="1:7" s="5" customFormat="1" ht="12.75">
      <c r="A23" s="5" t="s">
        <v>22</v>
      </c>
      <c r="B23" s="5">
        <v>0.38290000000000002</v>
      </c>
      <c r="C23" s="5">
        <v>0.35499999999999998</v>
      </c>
      <c r="D23" s="5">
        <v>0.37840000000000001</v>
      </c>
      <c r="E23" s="5">
        <f t="shared" si="0"/>
        <v>0.37210000000000004</v>
      </c>
      <c r="F23" s="5">
        <f t="shared" si="1"/>
        <v>1.4978985279383935E-2</v>
      </c>
      <c r="G23" s="5">
        <f t="shared" si="2"/>
        <v>325.00000000000006</v>
      </c>
    </row>
    <row r="24" spans="1:7" s="5" customFormat="1" ht="12.75">
      <c r="A24" s="5" t="s">
        <v>23</v>
      </c>
      <c r="B24" s="5">
        <v>0</v>
      </c>
      <c r="C24" s="5">
        <v>0</v>
      </c>
      <c r="D24" s="5">
        <v>0</v>
      </c>
      <c r="E24" s="5">
        <f t="shared" si="0"/>
        <v>0</v>
      </c>
      <c r="F24" s="5">
        <f t="shared" si="1"/>
        <v>0</v>
      </c>
      <c r="G24" s="5">
        <f t="shared" si="2"/>
        <v>-7.2321428571428559</v>
      </c>
    </row>
    <row r="25" spans="1:7" s="5" customFormat="1" ht="12.75">
      <c r="A25" s="5" t="s">
        <v>24</v>
      </c>
      <c r="B25" s="5">
        <v>0</v>
      </c>
      <c r="C25" s="5">
        <v>0</v>
      </c>
      <c r="D25" s="5">
        <v>0</v>
      </c>
      <c r="E25" s="5">
        <f t="shared" si="0"/>
        <v>0</v>
      </c>
      <c r="F25" s="5">
        <f t="shared" si="1"/>
        <v>0</v>
      </c>
      <c r="G25" s="5">
        <f t="shared" si="2"/>
        <v>-7.2321428571428559</v>
      </c>
    </row>
    <row r="26" spans="1:7" s="5" customFormat="1" ht="12.75">
      <c r="A26" s="5" t="s">
        <v>25</v>
      </c>
      <c r="B26" s="5">
        <v>0</v>
      </c>
      <c r="C26" s="5">
        <v>0</v>
      </c>
      <c r="D26" s="5">
        <v>0</v>
      </c>
      <c r="E26" s="5">
        <f t="shared" si="0"/>
        <v>0</v>
      </c>
      <c r="F26" s="5">
        <f t="shared" si="1"/>
        <v>0</v>
      </c>
      <c r="G26" s="5">
        <f t="shared" si="2"/>
        <v>-7.2321428571428559</v>
      </c>
    </row>
    <row r="27" spans="1:7" s="5" customFormat="1" ht="12.75">
      <c r="A27" s="5" t="s">
        <v>26</v>
      </c>
      <c r="B27" s="5">
        <v>0</v>
      </c>
      <c r="C27" s="5">
        <v>0</v>
      </c>
      <c r="D27" s="5">
        <v>0</v>
      </c>
      <c r="E27" s="5">
        <f t="shared" si="0"/>
        <v>0</v>
      </c>
      <c r="F27" s="5">
        <f t="shared" si="1"/>
        <v>0</v>
      </c>
      <c r="G27" s="5">
        <f t="shared" si="2"/>
        <v>-7.2321428571428559</v>
      </c>
    </row>
    <row r="28" spans="1:7" s="5" customFormat="1" ht="12.75">
      <c r="A28" s="5" t="s">
        <v>27</v>
      </c>
      <c r="B28" s="5">
        <v>0</v>
      </c>
      <c r="C28" s="5">
        <v>0</v>
      </c>
      <c r="D28" s="5">
        <v>0</v>
      </c>
      <c r="E28" s="5">
        <f t="shared" si="0"/>
        <v>0</v>
      </c>
      <c r="F28" s="5">
        <f t="shared" si="1"/>
        <v>0</v>
      </c>
      <c r="G28" s="5">
        <f t="shared" si="2"/>
        <v>-7.2321428571428559</v>
      </c>
    </row>
    <row r="29" spans="1:7" s="5" customFormat="1" ht="12.75">
      <c r="A29" s="5" t="s">
        <v>28</v>
      </c>
      <c r="B29" s="5">
        <v>0</v>
      </c>
      <c r="C29" s="5">
        <v>0</v>
      </c>
      <c r="D29" s="5">
        <v>0</v>
      </c>
      <c r="E29" s="5">
        <f t="shared" si="0"/>
        <v>0</v>
      </c>
      <c r="F29" s="5">
        <f t="shared" si="1"/>
        <v>0</v>
      </c>
      <c r="G29" s="5">
        <f t="shared" si="2"/>
        <v>-7.2321428571428559</v>
      </c>
    </row>
    <row r="30" spans="1:7" s="5" customFormat="1" ht="12.75">
      <c r="A30" s="5" t="s">
        <v>29</v>
      </c>
      <c r="B30" s="5">
        <v>0</v>
      </c>
      <c r="C30" s="5">
        <v>0</v>
      </c>
      <c r="D30" s="5">
        <v>0</v>
      </c>
      <c r="E30" s="5">
        <f t="shared" si="0"/>
        <v>0</v>
      </c>
      <c r="F30" s="5">
        <f t="shared" si="1"/>
        <v>0</v>
      </c>
      <c r="G30" s="5">
        <f t="shared" si="2"/>
        <v>-7.2321428571428559</v>
      </c>
    </row>
    <row r="31" spans="1:7" s="5" customFormat="1" ht="12.75">
      <c r="A31" s="5" t="s">
        <v>30</v>
      </c>
      <c r="B31" s="5">
        <v>0</v>
      </c>
      <c r="C31" s="5">
        <v>0</v>
      </c>
      <c r="D31" s="5">
        <v>0</v>
      </c>
      <c r="E31" s="5">
        <f t="shared" si="0"/>
        <v>0</v>
      </c>
      <c r="F31" s="5">
        <f t="shared" si="1"/>
        <v>0</v>
      </c>
      <c r="G31" s="5">
        <f t="shared" si="2"/>
        <v>-7.2321428571428559</v>
      </c>
    </row>
    <row r="32" spans="1:7" s="5" customFormat="1" ht="12.75">
      <c r="A32" s="5" t="s">
        <v>31</v>
      </c>
      <c r="B32" s="5">
        <v>0</v>
      </c>
      <c r="C32" s="5">
        <v>0</v>
      </c>
      <c r="D32" s="5">
        <v>0</v>
      </c>
      <c r="E32" s="5">
        <f t="shared" si="0"/>
        <v>0</v>
      </c>
      <c r="F32" s="5">
        <f t="shared" si="1"/>
        <v>0</v>
      </c>
      <c r="G32" s="5">
        <f t="shared" si="2"/>
        <v>-7.2321428571428559</v>
      </c>
    </row>
    <row r="33" spans="1:7" s="5" customFormat="1" ht="12.75">
      <c r="A33" s="5" t="s">
        <v>32</v>
      </c>
      <c r="B33" s="5">
        <v>2.2100000000000002E-2</v>
      </c>
      <c r="C33" s="5">
        <v>2.3E-2</v>
      </c>
      <c r="D33" s="5">
        <v>4.1700000000000001E-2</v>
      </c>
      <c r="E33" s="5">
        <f t="shared" si="0"/>
        <v>2.8933333333333335E-2</v>
      </c>
      <c r="F33" s="5">
        <f t="shared" si="1"/>
        <v>1.1065411575415234E-2</v>
      </c>
      <c r="G33" s="5">
        <f t="shared" si="2"/>
        <v>18.601190476190478</v>
      </c>
    </row>
    <row r="34" spans="1:7" s="5" customFormat="1" ht="12.75">
      <c r="A34" s="5" t="s">
        <v>33</v>
      </c>
      <c r="B34" s="5">
        <v>0</v>
      </c>
      <c r="C34" s="5">
        <v>0</v>
      </c>
      <c r="D34" s="5">
        <v>0</v>
      </c>
      <c r="E34" s="5">
        <f t="shared" si="0"/>
        <v>0</v>
      </c>
      <c r="F34" s="5">
        <f t="shared" si="1"/>
        <v>0</v>
      </c>
      <c r="G34" s="5">
        <f t="shared" si="2"/>
        <v>-7.2321428571428559</v>
      </c>
    </row>
    <row r="35" spans="1:7" s="5" customFormat="1" ht="12.75">
      <c r="A35" s="5" t="s">
        <v>34</v>
      </c>
      <c r="B35" s="5">
        <v>0</v>
      </c>
      <c r="C35" s="5">
        <v>0</v>
      </c>
      <c r="D35" s="5">
        <v>0</v>
      </c>
      <c r="E35" s="5">
        <f t="shared" si="0"/>
        <v>0</v>
      </c>
      <c r="F35" s="5">
        <f t="shared" si="1"/>
        <v>0</v>
      </c>
      <c r="G35" s="5">
        <f t="shared" si="2"/>
        <v>-7.2321428571428559</v>
      </c>
    </row>
    <row r="36" spans="1:7" s="5" customFormat="1" ht="12.75">
      <c r="A36" s="5" t="s">
        <v>35</v>
      </c>
      <c r="B36" s="5">
        <v>0</v>
      </c>
      <c r="C36" s="5">
        <v>0</v>
      </c>
      <c r="D36" s="5">
        <v>0</v>
      </c>
      <c r="E36" s="5">
        <f t="shared" si="0"/>
        <v>0</v>
      </c>
      <c r="F36" s="5">
        <f t="shared" si="1"/>
        <v>0</v>
      </c>
      <c r="G36" s="5">
        <f t="shared" si="2"/>
        <v>-7.2321428571428559</v>
      </c>
    </row>
    <row r="37" spans="1:7" s="5" customFormat="1" ht="12.75">
      <c r="A37" s="5" t="s">
        <v>36</v>
      </c>
      <c r="B37" s="5">
        <v>0</v>
      </c>
      <c r="C37" s="5">
        <v>0</v>
      </c>
      <c r="D37" s="5">
        <v>0</v>
      </c>
      <c r="E37" s="5">
        <f t="shared" si="0"/>
        <v>0</v>
      </c>
      <c r="F37" s="5">
        <f t="shared" si="1"/>
        <v>0</v>
      </c>
      <c r="G37" s="5">
        <f t="shared" si="2"/>
        <v>-7.2321428571428559</v>
      </c>
    </row>
    <row r="38" spans="1:7" s="5" customFormat="1" ht="12.75">
      <c r="A38" s="5" t="s">
        <v>37</v>
      </c>
      <c r="B38" s="5">
        <v>0.251</v>
      </c>
      <c r="C38" s="5">
        <v>0.19209999999999999</v>
      </c>
      <c r="D38" s="5">
        <v>0.19389999999999999</v>
      </c>
      <c r="E38" s="5">
        <f t="shared" si="0"/>
        <v>0.21233333333333335</v>
      </c>
      <c r="F38" s="5">
        <f t="shared" si="1"/>
        <v>3.3498407922367378E-2</v>
      </c>
      <c r="G38" s="5">
        <f>5*(E38-0.0161)/0.0069</f>
        <v>142.19806763285027</v>
      </c>
    </row>
    <row r="39" spans="1:7" s="5" customFormat="1" ht="12.75">
      <c r="A39" s="5" t="s">
        <v>38</v>
      </c>
      <c r="B39" s="5">
        <v>0.03</v>
      </c>
      <c r="C39" s="5">
        <v>1.8599999999999998E-2</v>
      </c>
      <c r="D39" s="5">
        <v>2.9600000000000001E-2</v>
      </c>
      <c r="E39" s="5">
        <f t="shared" si="0"/>
        <v>2.6066666666666665E-2</v>
      </c>
      <c r="F39" s="5">
        <f t="shared" si="1"/>
        <v>6.4694152234443482E-3</v>
      </c>
      <c r="G39" s="5">
        <f t="shared" ref="G39:G67" si="3">5*(E39-0.0161)/0.0069</f>
        <v>7.2222222222222214</v>
      </c>
    </row>
    <row r="40" spans="1:7" s="5" customFormat="1" ht="12.75">
      <c r="A40" s="5" t="s">
        <v>39</v>
      </c>
      <c r="B40" s="5">
        <v>7.5899999999999995E-2</v>
      </c>
      <c r="C40" s="5">
        <v>5.74E-2</v>
      </c>
      <c r="D40" s="5">
        <v>5.7700000000000001E-2</v>
      </c>
      <c r="E40" s="5">
        <f t="shared" si="0"/>
        <v>6.3666666666666663E-2</v>
      </c>
      <c r="F40" s="5">
        <f t="shared" si="1"/>
        <v>1.0595439270428232E-2</v>
      </c>
      <c r="G40" s="5">
        <f t="shared" si="3"/>
        <v>34.468599033816417</v>
      </c>
    </row>
    <row r="41" spans="1:7" s="5" customFormat="1" ht="12.75">
      <c r="A41" s="5" t="s">
        <v>40</v>
      </c>
      <c r="B41" s="5">
        <v>2.1700000000000001E-2</v>
      </c>
      <c r="C41" s="5">
        <v>8.3000000000000001E-3</v>
      </c>
      <c r="D41" s="5">
        <v>2.9399999999999999E-2</v>
      </c>
      <c r="E41" s="5">
        <f t="shared" si="0"/>
        <v>1.9799999999999998E-2</v>
      </c>
      <c r="F41" s="5">
        <f t="shared" si="1"/>
        <v>1.0677546534667971E-2</v>
      </c>
      <c r="G41" s="5">
        <f t="shared" si="3"/>
        <v>2.6811594202898541</v>
      </c>
    </row>
    <row r="42" spans="1:7" s="5" customFormat="1" ht="12.75">
      <c r="A42" s="5" t="s">
        <v>41</v>
      </c>
      <c r="B42" s="5">
        <v>0</v>
      </c>
      <c r="C42" s="5">
        <v>0</v>
      </c>
      <c r="D42" s="5">
        <v>0</v>
      </c>
      <c r="E42" s="5">
        <f t="shared" si="0"/>
        <v>0</v>
      </c>
      <c r="F42" s="5">
        <f t="shared" si="1"/>
        <v>0</v>
      </c>
      <c r="G42" s="5">
        <f t="shared" si="3"/>
        <v>-11.666666666666668</v>
      </c>
    </row>
    <row r="43" spans="1:7" s="5" customFormat="1" ht="12.75">
      <c r="A43" s="5" t="s">
        <v>42</v>
      </c>
      <c r="B43" s="5">
        <v>1.0500000000000001E-2</v>
      </c>
      <c r="C43" s="5">
        <v>0</v>
      </c>
      <c r="D43" s="5">
        <v>1.6E-2</v>
      </c>
      <c r="E43" s="5">
        <f t="shared" si="0"/>
        <v>8.8333333333333337E-3</v>
      </c>
      <c r="F43" s="5">
        <f t="shared" si="1"/>
        <v>8.1291655988381291E-3</v>
      </c>
      <c r="G43" s="5">
        <f t="shared" si="3"/>
        <v>-5.2657004830917868</v>
      </c>
    </row>
    <row r="44" spans="1:7" s="5" customFormat="1" ht="12.75">
      <c r="A44" s="5" t="s">
        <v>43</v>
      </c>
      <c r="B44" s="5">
        <v>7.5999999999999998E-2</v>
      </c>
      <c r="C44" s="5">
        <v>0.14149999999999999</v>
      </c>
      <c r="D44" s="5">
        <v>7.6899999999999996E-2</v>
      </c>
      <c r="E44" s="5">
        <f t="shared" si="0"/>
        <v>9.8133333333333336E-2</v>
      </c>
      <c r="F44" s="5">
        <f t="shared" si="1"/>
        <v>3.7559330842459514E-2</v>
      </c>
      <c r="G44" s="5">
        <f t="shared" si="3"/>
        <v>59.44444444444445</v>
      </c>
    </row>
    <row r="45" spans="1:7" s="5" customFormat="1" ht="12.75">
      <c r="A45" s="5" t="s">
        <v>44</v>
      </c>
      <c r="B45" s="5">
        <v>0.1263</v>
      </c>
      <c r="C45" s="5">
        <v>6.9099999999999995E-2</v>
      </c>
      <c r="D45" s="5">
        <v>9.3600000000000003E-2</v>
      </c>
      <c r="E45" s="5">
        <f t="shared" si="0"/>
        <v>9.6333333333333326E-2</v>
      </c>
      <c r="F45" s="5">
        <f t="shared" si="1"/>
        <v>2.8697793178802659E-2</v>
      </c>
      <c r="G45" s="5">
        <f t="shared" si="3"/>
        <v>58.140096618357482</v>
      </c>
    </row>
    <row r="46" spans="1:7" s="5" customFormat="1" ht="12.75">
      <c r="A46" s="5" t="s">
        <v>45</v>
      </c>
      <c r="B46" s="5">
        <v>9.35E-2</v>
      </c>
      <c r="C46" s="5">
        <v>0.1411</v>
      </c>
      <c r="D46" s="5">
        <v>6.2199999999999998E-2</v>
      </c>
      <c r="E46" s="5">
        <f t="shared" si="0"/>
        <v>9.8933333333333331E-2</v>
      </c>
      <c r="F46" s="5">
        <f t="shared" si="1"/>
        <v>3.9729627903283132E-2</v>
      </c>
      <c r="G46" s="5">
        <f t="shared" si="3"/>
        <v>60.024154589371975</v>
      </c>
    </row>
    <row r="47" spans="1:7" s="5" customFormat="1" ht="12.75">
      <c r="A47" s="5" t="s">
        <v>46</v>
      </c>
      <c r="B47" s="5">
        <v>6.1800000000000001E-2</v>
      </c>
      <c r="C47" s="5">
        <v>1.9699999999999999E-2</v>
      </c>
      <c r="D47" s="5">
        <v>6.1199999999999997E-2</v>
      </c>
      <c r="E47" s="5">
        <f t="shared" si="0"/>
        <v>4.7566666666666667E-2</v>
      </c>
      <c r="F47" s="5">
        <f t="shared" si="1"/>
        <v>2.4135105828094756E-2</v>
      </c>
      <c r="G47" s="5">
        <f t="shared" si="3"/>
        <v>22.80193236714976</v>
      </c>
    </row>
    <row r="48" spans="1:7" s="5" customFormat="1" ht="12.75">
      <c r="A48" s="5" t="s">
        <v>47</v>
      </c>
      <c r="B48" s="5">
        <v>0.97099999999999997</v>
      </c>
      <c r="C48" s="5">
        <v>0.94840000000000002</v>
      </c>
      <c r="D48" s="5">
        <v>0.98009999999999997</v>
      </c>
      <c r="E48" s="5">
        <f t="shared" si="0"/>
        <v>0.96649999999999991</v>
      </c>
      <c r="F48" s="5">
        <f t="shared" si="1"/>
        <v>1.6322070947033623E-2</v>
      </c>
      <c r="G48" s="5">
        <f t="shared" si="3"/>
        <v>688.695652173913</v>
      </c>
    </row>
    <row r="49" spans="1:7" s="5" customFormat="1" ht="12.75">
      <c r="A49" s="5" t="s">
        <v>48</v>
      </c>
      <c r="B49" s="5">
        <v>1.01E-2</v>
      </c>
      <c r="C49" s="5">
        <v>0</v>
      </c>
      <c r="D49" s="5">
        <v>4.3E-3</v>
      </c>
      <c r="E49" s="5">
        <f t="shared" si="0"/>
        <v>4.7999999999999996E-3</v>
      </c>
      <c r="F49" s="5">
        <f t="shared" si="1"/>
        <v>5.0685303589896747E-3</v>
      </c>
      <c r="G49" s="5">
        <f t="shared" si="3"/>
        <v>-8.188405797101451</v>
      </c>
    </row>
    <row r="50" spans="1:7" s="5" customFormat="1" ht="12.75">
      <c r="A50" s="5" t="s">
        <v>49</v>
      </c>
      <c r="B50" s="5">
        <v>0</v>
      </c>
      <c r="C50" s="5">
        <v>0</v>
      </c>
      <c r="D50" s="5">
        <v>0</v>
      </c>
      <c r="E50" s="5">
        <f t="shared" si="0"/>
        <v>0</v>
      </c>
      <c r="F50" s="5">
        <f t="shared" si="1"/>
        <v>0</v>
      </c>
      <c r="G50" s="5">
        <f t="shared" si="3"/>
        <v>-11.666666666666668</v>
      </c>
    </row>
    <row r="51" spans="1:7" s="5" customFormat="1" ht="12.75">
      <c r="A51" s="5" t="s">
        <v>50</v>
      </c>
      <c r="B51" s="5">
        <v>1.7299999999999999E-2</v>
      </c>
      <c r="C51" s="5">
        <v>7.7000000000000002E-3</v>
      </c>
      <c r="D51" s="5">
        <v>8.4999999999999798E-3</v>
      </c>
      <c r="E51" s="5">
        <f t="shared" si="0"/>
        <v>1.116666666666666E-2</v>
      </c>
      <c r="F51" s="5">
        <f t="shared" si="1"/>
        <v>5.3266624947835173E-3</v>
      </c>
      <c r="G51" s="5">
        <f t="shared" si="3"/>
        <v>-3.5748792270531449</v>
      </c>
    </row>
    <row r="52" spans="1:7" s="5" customFormat="1" ht="12.75">
      <c r="A52" s="5" t="s">
        <v>51</v>
      </c>
      <c r="B52" s="5">
        <v>2.9899999999999999E-2</v>
      </c>
      <c r="C52" s="5">
        <v>9.69E-2</v>
      </c>
      <c r="D52" s="5">
        <v>6.6699999999999995E-2</v>
      </c>
      <c r="E52" s="5">
        <f t="shared" si="0"/>
        <v>6.4500000000000002E-2</v>
      </c>
      <c r="F52" s="5">
        <f t="shared" si="1"/>
        <v>3.3554135363618003E-2</v>
      </c>
      <c r="G52" s="5">
        <f t="shared" si="3"/>
        <v>35.072463768115945</v>
      </c>
    </row>
    <row r="53" spans="1:7" s="5" customFormat="1" ht="12.75">
      <c r="A53" s="5" t="s">
        <v>52</v>
      </c>
      <c r="B53" s="5">
        <v>9.9699999999999997E-2</v>
      </c>
      <c r="C53" s="5">
        <v>4.6899999999999997E-2</v>
      </c>
      <c r="D53" s="5">
        <v>8.8700000000000001E-2</v>
      </c>
      <c r="E53" s="5">
        <f t="shared" si="0"/>
        <v>7.8433333333333341E-2</v>
      </c>
      <c r="F53" s="5">
        <f t="shared" si="1"/>
        <v>2.7857015872726428E-2</v>
      </c>
      <c r="G53" s="5">
        <f t="shared" si="3"/>
        <v>45.169082125603872</v>
      </c>
    </row>
    <row r="54" spans="1:7" s="5" customFormat="1" ht="12.75">
      <c r="A54" s="28" t="s">
        <v>53</v>
      </c>
      <c r="B54" s="28"/>
      <c r="C54" s="28">
        <v>1.7783</v>
      </c>
      <c r="D54" s="28">
        <v>1.8322000000000001</v>
      </c>
      <c r="E54" s="28">
        <f t="shared" si="0"/>
        <v>1.80525</v>
      </c>
      <c r="F54" s="28">
        <f t="shared" si="1"/>
        <v>3.8113055505954951E-2</v>
      </c>
      <c r="G54" s="28">
        <f t="shared" si="3"/>
        <v>1296.485507246377</v>
      </c>
    </row>
    <row r="55" spans="1:7" s="5" customFormat="1" ht="12.75">
      <c r="A55" s="5" t="s">
        <v>54</v>
      </c>
      <c r="B55" s="5">
        <v>0</v>
      </c>
      <c r="C55" s="5">
        <v>0</v>
      </c>
      <c r="D55" s="5">
        <v>0</v>
      </c>
      <c r="E55" s="5">
        <f t="shared" si="0"/>
        <v>0</v>
      </c>
      <c r="F55" s="5">
        <f t="shared" si="1"/>
        <v>0</v>
      </c>
      <c r="G55" s="5">
        <f t="shared" si="3"/>
        <v>-11.666666666666668</v>
      </c>
    </row>
    <row r="56" spans="1:7" s="5" customFormat="1" ht="12.75">
      <c r="A56" s="5" t="s">
        <v>55</v>
      </c>
      <c r="B56" s="5">
        <v>0</v>
      </c>
      <c r="C56" s="5">
        <v>0</v>
      </c>
      <c r="D56" s="5">
        <v>0</v>
      </c>
      <c r="E56" s="5">
        <f t="shared" si="0"/>
        <v>0</v>
      </c>
      <c r="F56" s="5">
        <f t="shared" si="1"/>
        <v>0</v>
      </c>
      <c r="G56" s="5">
        <f t="shared" si="3"/>
        <v>-11.666666666666668</v>
      </c>
    </row>
    <row r="57" spans="1:7" s="5" customFormat="1" ht="12.75">
      <c r="A57" s="5" t="s">
        <v>56</v>
      </c>
      <c r="B57" s="5">
        <v>0</v>
      </c>
      <c r="C57" s="5">
        <v>0</v>
      </c>
      <c r="D57" s="5">
        <v>0</v>
      </c>
      <c r="E57" s="5">
        <f t="shared" si="0"/>
        <v>0</v>
      </c>
      <c r="F57" s="5">
        <f t="shared" si="1"/>
        <v>0</v>
      </c>
      <c r="G57" s="5">
        <f t="shared" si="3"/>
        <v>-11.666666666666668</v>
      </c>
    </row>
    <row r="58" spans="1:7" s="5" customFormat="1" ht="12.75">
      <c r="A58" s="5" t="s">
        <v>57</v>
      </c>
      <c r="B58" s="5">
        <v>0</v>
      </c>
      <c r="C58" s="5">
        <v>0</v>
      </c>
      <c r="D58" s="5">
        <v>0</v>
      </c>
      <c r="E58" s="5">
        <f t="shared" si="0"/>
        <v>0</v>
      </c>
      <c r="F58" s="5">
        <f t="shared" si="1"/>
        <v>0</v>
      </c>
      <c r="G58" s="5">
        <f t="shared" si="3"/>
        <v>-11.666666666666668</v>
      </c>
    </row>
    <row r="59" spans="1:7" s="5" customFormat="1" ht="12.75">
      <c r="A59" s="5" t="s">
        <v>58</v>
      </c>
      <c r="B59" s="5">
        <v>0</v>
      </c>
      <c r="C59" s="5">
        <v>0</v>
      </c>
      <c r="D59" s="5">
        <v>0</v>
      </c>
      <c r="E59" s="5">
        <f t="shared" si="0"/>
        <v>0</v>
      </c>
      <c r="F59" s="5">
        <f t="shared" si="1"/>
        <v>0</v>
      </c>
      <c r="G59" s="5">
        <f t="shared" si="3"/>
        <v>-11.666666666666668</v>
      </c>
    </row>
    <row r="60" spans="1:7" s="5" customFormat="1" ht="12.75">
      <c r="A60" s="5" t="s">
        <v>59</v>
      </c>
      <c r="B60" s="5">
        <v>4.7800000000000002E-2</v>
      </c>
      <c r="C60" s="5">
        <v>0.1003</v>
      </c>
      <c r="D60" s="5">
        <v>8.1199999999999994E-2</v>
      </c>
      <c r="E60" s="5">
        <f t="shared" si="0"/>
        <v>7.6433333333333339E-2</v>
      </c>
      <c r="F60" s="5">
        <f t="shared" si="1"/>
        <v>2.6572604940677771E-2</v>
      </c>
      <c r="G60" s="5">
        <f t="shared" si="3"/>
        <v>43.719806763285028</v>
      </c>
    </row>
    <row r="61" spans="1:7" s="5" customFormat="1" ht="12.75">
      <c r="A61" s="5" t="s">
        <v>60</v>
      </c>
      <c r="B61" s="5">
        <v>6.5100000000000005E-2</v>
      </c>
      <c r="C61" s="5">
        <v>0.03</v>
      </c>
      <c r="D61" s="5">
        <v>7.2300000000000003E-2</v>
      </c>
      <c r="E61" s="5">
        <f t="shared" si="0"/>
        <v>5.5799999999999995E-2</v>
      </c>
      <c r="F61" s="5">
        <f t="shared" si="1"/>
        <v>2.2631615055050774E-2</v>
      </c>
      <c r="G61" s="5">
        <f t="shared" si="3"/>
        <v>28.768115942028988</v>
      </c>
    </row>
    <row r="62" spans="1:7" s="5" customFormat="1" ht="12.75">
      <c r="A62" s="5" t="s">
        <v>61</v>
      </c>
      <c r="B62" s="5">
        <v>0</v>
      </c>
      <c r="C62" s="5">
        <v>0</v>
      </c>
      <c r="D62" s="5">
        <v>0</v>
      </c>
      <c r="E62" s="5">
        <f t="shared" si="0"/>
        <v>0</v>
      </c>
      <c r="F62" s="5">
        <f t="shared" si="1"/>
        <v>0</v>
      </c>
      <c r="G62" s="5">
        <f t="shared" si="3"/>
        <v>-11.666666666666668</v>
      </c>
    </row>
    <row r="63" spans="1:7" s="5" customFormat="1" ht="12.75">
      <c r="A63" s="5" t="s">
        <v>62</v>
      </c>
      <c r="B63" s="5">
        <v>1.18E-2</v>
      </c>
      <c r="C63" s="5">
        <v>5.0000000000000001E-3</v>
      </c>
      <c r="D63" s="5">
        <v>5.7999999999999996E-3</v>
      </c>
      <c r="E63" s="5">
        <f t="shared" si="0"/>
        <v>7.5333333333333329E-3</v>
      </c>
      <c r="F63" s="5">
        <f t="shared" si="1"/>
        <v>3.7166292972710276E-3</v>
      </c>
      <c r="G63" s="5">
        <f t="shared" si="3"/>
        <v>-6.2077294685990339</v>
      </c>
    </row>
    <row r="64" spans="1:7" s="5" customFormat="1" ht="12.75">
      <c r="A64" s="5" t="s">
        <v>63</v>
      </c>
      <c r="B64" s="5">
        <v>0</v>
      </c>
      <c r="C64" s="5">
        <v>0</v>
      </c>
      <c r="D64" s="5">
        <v>0</v>
      </c>
      <c r="E64" s="5">
        <f t="shared" si="0"/>
        <v>0</v>
      </c>
      <c r="F64" s="5">
        <f t="shared" si="1"/>
        <v>0</v>
      </c>
      <c r="G64" s="5">
        <f t="shared" si="3"/>
        <v>-11.666666666666668</v>
      </c>
    </row>
    <row r="65" spans="1:7" s="5" customFormat="1" ht="12.75">
      <c r="A65" s="5" t="s">
        <v>64</v>
      </c>
      <c r="B65" s="5">
        <v>0</v>
      </c>
      <c r="C65" s="5">
        <v>0</v>
      </c>
      <c r="D65" s="5">
        <v>0</v>
      </c>
      <c r="E65" s="5">
        <f t="shared" si="0"/>
        <v>0</v>
      </c>
      <c r="F65" s="5">
        <f t="shared" si="1"/>
        <v>0</v>
      </c>
      <c r="G65" s="5">
        <f t="shared" si="3"/>
        <v>-11.666666666666668</v>
      </c>
    </row>
    <row r="66" spans="1:7" s="5" customFormat="1" ht="12.75">
      <c r="A66" s="5" t="s">
        <v>65</v>
      </c>
      <c r="B66" s="5">
        <v>0</v>
      </c>
      <c r="C66" s="5">
        <v>0</v>
      </c>
      <c r="D66" s="5">
        <v>0</v>
      </c>
      <c r="E66" s="5">
        <f t="shared" si="0"/>
        <v>0</v>
      </c>
      <c r="F66" s="5">
        <f t="shared" si="1"/>
        <v>0</v>
      </c>
      <c r="G66" s="5">
        <f t="shared" si="3"/>
        <v>-11.666666666666668</v>
      </c>
    </row>
    <row r="67" spans="1:7" s="5" customFormat="1" ht="12.75">
      <c r="A67" s="28" t="s">
        <v>66</v>
      </c>
      <c r="B67" s="28"/>
      <c r="C67" s="28">
        <v>1.0780000000000001</v>
      </c>
      <c r="D67" s="28">
        <v>1.0250999999999999</v>
      </c>
      <c r="E67" s="28">
        <f>AVERAGE(B67:D67)</f>
        <v>1.05155</v>
      </c>
      <c r="F67" s="28">
        <f t="shared" si="1"/>
        <v>3.7405948724771529E-2</v>
      </c>
      <c r="G67" s="28">
        <f t="shared" si="3"/>
        <v>750.32608695652175</v>
      </c>
    </row>
    <row r="68" spans="1:7" s="5" customFormat="1" ht="12.75">
      <c r="A68" s="5" t="s">
        <v>67</v>
      </c>
      <c r="B68" s="5">
        <v>9.2899999999999996E-2</v>
      </c>
      <c r="C68" s="5">
        <v>5.0999999999999997E-2</v>
      </c>
      <c r="D68" s="5">
        <v>5.2499999999999998E-2</v>
      </c>
      <c r="E68" s="5">
        <f t="shared" si="0"/>
        <v>6.5466666666666659E-2</v>
      </c>
      <c r="F68" s="5">
        <f t="shared" si="1"/>
        <v>2.3769798765099669E-2</v>
      </c>
      <c r="G68" s="5">
        <f>5*(E68-0.0008)/0.0049</f>
        <v>65.986394557823132</v>
      </c>
    </row>
    <row r="69" spans="1:7" s="5" customFormat="1" ht="12.75">
      <c r="A69" s="5" t="s">
        <v>68</v>
      </c>
      <c r="B69" s="5">
        <v>0</v>
      </c>
      <c r="C69" s="5">
        <v>0</v>
      </c>
      <c r="D69" s="5">
        <v>0</v>
      </c>
      <c r="E69" s="5">
        <f t="shared" si="0"/>
        <v>0</v>
      </c>
      <c r="F69" s="5">
        <f t="shared" si="1"/>
        <v>0</v>
      </c>
      <c r="G69" s="5">
        <f t="shared" ref="G69:G97" si="4">5*(E69-0.0008)/0.0049</f>
        <v>-0.81632653061224492</v>
      </c>
    </row>
    <row r="70" spans="1:7" s="5" customFormat="1" ht="12.75">
      <c r="A70" s="5" t="s">
        <v>69</v>
      </c>
      <c r="B70" s="5">
        <v>0</v>
      </c>
      <c r="C70" s="5">
        <v>0</v>
      </c>
      <c r="D70" s="5">
        <v>0</v>
      </c>
      <c r="E70" s="5">
        <f t="shared" si="0"/>
        <v>0</v>
      </c>
      <c r="F70" s="5">
        <f t="shared" si="1"/>
        <v>0</v>
      </c>
      <c r="G70" s="5">
        <f t="shared" si="4"/>
        <v>-0.81632653061224492</v>
      </c>
    </row>
    <row r="71" spans="1:7" s="5" customFormat="1" ht="12.75">
      <c r="A71" s="5" t="s">
        <v>70</v>
      </c>
      <c r="B71" s="5">
        <v>0</v>
      </c>
      <c r="C71" s="5">
        <v>0</v>
      </c>
      <c r="D71" s="5">
        <v>0</v>
      </c>
      <c r="E71" s="5">
        <f t="shared" si="0"/>
        <v>0</v>
      </c>
      <c r="F71" s="5">
        <f t="shared" si="1"/>
        <v>0</v>
      </c>
      <c r="G71" s="5">
        <f t="shared" si="4"/>
        <v>-0.81632653061224492</v>
      </c>
    </row>
    <row r="72" spans="1:7" s="5" customFormat="1" ht="12.75">
      <c r="A72" s="5" t="s">
        <v>71</v>
      </c>
      <c r="B72" s="5">
        <v>0</v>
      </c>
      <c r="C72" s="5">
        <v>0</v>
      </c>
      <c r="D72" s="5">
        <v>0</v>
      </c>
      <c r="E72" s="5">
        <f t="shared" si="0"/>
        <v>0</v>
      </c>
      <c r="F72" s="5">
        <f t="shared" si="1"/>
        <v>0</v>
      </c>
      <c r="G72" s="5">
        <f t="shared" si="4"/>
        <v>-0.81632653061224492</v>
      </c>
    </row>
    <row r="73" spans="1:7" s="5" customFormat="1" ht="12.75">
      <c r="A73" s="5" t="s">
        <v>72</v>
      </c>
      <c r="B73" s="5">
        <v>0</v>
      </c>
      <c r="C73" s="5">
        <v>0</v>
      </c>
      <c r="D73" s="5">
        <v>0</v>
      </c>
      <c r="E73" s="5">
        <f t="shared" ref="E73:E97" si="5">AVERAGE(B73:D73)</f>
        <v>0</v>
      </c>
      <c r="F73" s="5">
        <f t="shared" si="1"/>
        <v>0</v>
      </c>
      <c r="G73" s="5">
        <f t="shared" si="4"/>
        <v>-0.81632653061224492</v>
      </c>
    </row>
    <row r="74" spans="1:7" s="5" customFormat="1" ht="12.75">
      <c r="A74" s="5" t="s">
        <v>73</v>
      </c>
      <c r="B74" s="5">
        <v>7.3000000000000001E-3</v>
      </c>
      <c r="C74" s="5">
        <v>4.7100000000000003E-2</v>
      </c>
      <c r="D74" s="5">
        <v>4.0999999999999899E-3</v>
      </c>
      <c r="E74" s="5">
        <f t="shared" si="5"/>
        <v>1.95E-2</v>
      </c>
      <c r="F74" s="5">
        <f t="shared" ref="F74:F97" si="6">STDEVA(B74:D74)</f>
        <v>2.3955792618905351E-2</v>
      </c>
      <c r="G74" s="5">
        <f t="shared" si="4"/>
        <v>19.081632653061224</v>
      </c>
    </row>
    <row r="75" spans="1:7" s="5" customFormat="1" ht="12.75">
      <c r="A75" s="28" t="s">
        <v>74</v>
      </c>
      <c r="B75" s="28">
        <v>1.1357999999999999</v>
      </c>
      <c r="C75" s="28">
        <v>1.1232</v>
      </c>
      <c r="D75" s="28">
        <v>1.2139</v>
      </c>
      <c r="E75" s="28">
        <f t="shared" si="5"/>
        <v>1.1576333333333333</v>
      </c>
      <c r="F75" s="28">
        <f t="shared" si="6"/>
        <v>4.9133932606017547E-2</v>
      </c>
      <c r="G75" s="28">
        <f t="shared" si="4"/>
        <v>1180.4421768707484</v>
      </c>
    </row>
    <row r="76" spans="1:7" s="5" customFormat="1" ht="12.75">
      <c r="A76" s="28" t="s">
        <v>75</v>
      </c>
      <c r="B76" s="28">
        <v>1.7005999999999999</v>
      </c>
      <c r="C76" s="28">
        <v>1.7875000000000001</v>
      </c>
      <c r="D76" s="28">
        <v>1.6879999999999999</v>
      </c>
      <c r="E76" s="28">
        <f t="shared" si="5"/>
        <v>1.7253666666666667</v>
      </c>
      <c r="F76" s="28">
        <f t="shared" si="6"/>
        <v>5.4176593962095843E-2</v>
      </c>
      <c r="G76" s="28">
        <f t="shared" si="4"/>
        <v>1759.761904761905</v>
      </c>
    </row>
    <row r="77" spans="1:7" s="5" customFormat="1" ht="12.75">
      <c r="A77" s="28" t="s">
        <v>76</v>
      </c>
      <c r="B77" s="28">
        <v>1.8028</v>
      </c>
      <c r="C77" s="28">
        <v>1.7158</v>
      </c>
      <c r="D77" s="28">
        <v>1.7044999999999999</v>
      </c>
      <c r="E77" s="28">
        <f t="shared" si="5"/>
        <v>1.7410333333333334</v>
      </c>
      <c r="F77" s="28">
        <f t="shared" si="6"/>
        <v>5.378906332454847E-2</v>
      </c>
      <c r="G77" s="28">
        <f t="shared" si="4"/>
        <v>1775.7482993197282</v>
      </c>
    </row>
    <row r="78" spans="1:7" s="5" customFormat="1" ht="12.75">
      <c r="A78" s="5" t="s">
        <v>77</v>
      </c>
      <c r="B78" s="5">
        <v>0</v>
      </c>
      <c r="C78" s="5">
        <v>0</v>
      </c>
      <c r="D78" s="5">
        <v>0</v>
      </c>
      <c r="E78" s="5">
        <f t="shared" si="5"/>
        <v>0</v>
      </c>
      <c r="F78" s="5">
        <f t="shared" si="6"/>
        <v>0</v>
      </c>
      <c r="G78" s="5">
        <f t="shared" si="4"/>
        <v>-0.81632653061224492</v>
      </c>
    </row>
    <row r="79" spans="1:7" s="5" customFormat="1" ht="12.75">
      <c r="A79" s="5" t="s">
        <v>78</v>
      </c>
      <c r="B79" s="5">
        <v>0</v>
      </c>
      <c r="C79" s="5">
        <v>0</v>
      </c>
      <c r="D79" s="5">
        <v>0</v>
      </c>
      <c r="E79" s="5">
        <f t="shared" si="5"/>
        <v>0</v>
      </c>
      <c r="F79" s="5">
        <f t="shared" si="6"/>
        <v>0</v>
      </c>
      <c r="G79" s="5">
        <f t="shared" si="4"/>
        <v>-0.81632653061224492</v>
      </c>
    </row>
    <row r="80" spans="1:7" s="5" customFormat="1" ht="12.75">
      <c r="A80" s="5" t="s">
        <v>79</v>
      </c>
      <c r="B80" s="5">
        <v>0</v>
      </c>
      <c r="C80" s="5">
        <v>0</v>
      </c>
      <c r="D80" s="5">
        <v>0</v>
      </c>
      <c r="E80" s="5">
        <f t="shared" si="5"/>
        <v>0</v>
      </c>
      <c r="F80" s="5">
        <f t="shared" si="6"/>
        <v>0</v>
      </c>
      <c r="G80" s="5">
        <f t="shared" si="4"/>
        <v>-0.81632653061224492</v>
      </c>
    </row>
    <row r="81" spans="1:7" s="5" customFormat="1" ht="12.75">
      <c r="A81" s="5" t="s">
        <v>80</v>
      </c>
      <c r="B81" s="5">
        <v>0</v>
      </c>
      <c r="C81" s="5">
        <v>0</v>
      </c>
      <c r="D81" s="5">
        <v>0</v>
      </c>
      <c r="E81" s="5">
        <f t="shared" si="5"/>
        <v>0</v>
      </c>
      <c r="F81" s="5">
        <f t="shared" si="6"/>
        <v>0</v>
      </c>
      <c r="G81" s="5">
        <f t="shared" si="4"/>
        <v>-0.81632653061224492</v>
      </c>
    </row>
    <row r="82" spans="1:7" s="5" customFormat="1" ht="12.75">
      <c r="A82" s="5" t="s">
        <v>81</v>
      </c>
      <c r="B82" s="5">
        <v>3.1300000000000001E-2</v>
      </c>
      <c r="C82" s="5">
        <v>6.9400000000000003E-2</v>
      </c>
      <c r="D82" s="5">
        <v>4.0500000000000001E-2</v>
      </c>
      <c r="E82" s="5">
        <f t="shared" si="5"/>
        <v>4.7066666666666673E-2</v>
      </c>
      <c r="F82" s="5">
        <f t="shared" si="6"/>
        <v>1.9880727686212421E-2</v>
      </c>
      <c r="G82" s="5">
        <f t="shared" si="4"/>
        <v>47.210884353741505</v>
      </c>
    </row>
    <row r="83" spans="1:7" s="5" customFormat="1" ht="12.75">
      <c r="A83" s="5" t="s">
        <v>82</v>
      </c>
      <c r="B83" s="5">
        <v>4.8599999999999997E-2</v>
      </c>
      <c r="C83" s="5">
        <v>2.07E-2</v>
      </c>
      <c r="D83" s="5">
        <v>4.0399999999999998E-2</v>
      </c>
      <c r="E83" s="5">
        <f t="shared" si="5"/>
        <v>3.6566666666666664E-2</v>
      </c>
      <c r="F83" s="5">
        <f t="shared" si="6"/>
        <v>1.4339572285578583E-2</v>
      </c>
      <c r="G83" s="5">
        <f t="shared" si="4"/>
        <v>36.496598639455783</v>
      </c>
    </row>
    <row r="84" spans="1:7" s="5" customFormat="1" ht="12.75">
      <c r="A84" s="5" t="s">
        <v>83</v>
      </c>
      <c r="B84" s="5">
        <v>0</v>
      </c>
      <c r="C84" s="5">
        <v>0</v>
      </c>
      <c r="D84" s="5">
        <v>0</v>
      </c>
      <c r="E84" s="5">
        <f t="shared" si="5"/>
        <v>0</v>
      </c>
      <c r="F84" s="5">
        <f t="shared" si="6"/>
        <v>0</v>
      </c>
      <c r="G84" s="5">
        <f t="shared" si="4"/>
        <v>-0.81632653061224492</v>
      </c>
    </row>
    <row r="85" spans="1:7" s="5" customFormat="1" ht="12.75">
      <c r="A85" s="5" t="s">
        <v>84</v>
      </c>
      <c r="B85" s="5">
        <v>0</v>
      </c>
      <c r="C85" s="5">
        <v>0</v>
      </c>
      <c r="D85" s="5">
        <v>0</v>
      </c>
      <c r="E85" s="5">
        <f t="shared" si="5"/>
        <v>0</v>
      </c>
      <c r="F85" s="5">
        <f t="shared" si="6"/>
        <v>0</v>
      </c>
      <c r="G85" s="5">
        <f t="shared" si="4"/>
        <v>-0.81632653061224492</v>
      </c>
    </row>
    <row r="86" spans="1:7" s="5" customFormat="1" ht="12.75">
      <c r="A86" s="5" t="s">
        <v>85</v>
      </c>
      <c r="B86" s="5">
        <v>0</v>
      </c>
      <c r="C86" s="5">
        <v>0</v>
      </c>
      <c r="D86" s="5">
        <v>0</v>
      </c>
      <c r="E86" s="5">
        <f t="shared" si="5"/>
        <v>0</v>
      </c>
      <c r="F86" s="5">
        <f t="shared" si="6"/>
        <v>0</v>
      </c>
      <c r="G86" s="5">
        <f t="shared" si="4"/>
        <v>-0.81632653061224492</v>
      </c>
    </row>
    <row r="87" spans="1:7" s="5" customFormat="1" ht="12.75">
      <c r="A87" s="5" t="s">
        <v>86</v>
      </c>
      <c r="B87" s="5">
        <v>0</v>
      </c>
      <c r="C87" s="5">
        <v>0</v>
      </c>
      <c r="D87" s="5">
        <v>0</v>
      </c>
      <c r="E87" s="5">
        <f t="shared" si="5"/>
        <v>0</v>
      </c>
      <c r="F87" s="5">
        <f t="shared" si="6"/>
        <v>0</v>
      </c>
      <c r="G87" s="5">
        <f t="shared" si="4"/>
        <v>-0.81632653061224492</v>
      </c>
    </row>
    <row r="88" spans="1:7" s="5" customFormat="1" ht="12.75">
      <c r="A88" s="5" t="s">
        <v>87</v>
      </c>
      <c r="B88" s="5">
        <v>0</v>
      </c>
      <c r="C88" s="5">
        <v>0</v>
      </c>
      <c r="D88" s="5">
        <v>0</v>
      </c>
      <c r="E88" s="5">
        <f t="shared" si="5"/>
        <v>0</v>
      </c>
      <c r="F88" s="5">
        <f t="shared" si="6"/>
        <v>0</v>
      </c>
      <c r="G88" s="5">
        <f t="shared" si="4"/>
        <v>-0.81632653061224492</v>
      </c>
    </row>
    <row r="89" spans="1:7" s="5" customFormat="1" ht="12.75">
      <c r="A89" s="28" t="s">
        <v>88</v>
      </c>
      <c r="B89" s="28">
        <v>0.87419999999999998</v>
      </c>
      <c r="C89" s="28">
        <v>0.89580000000000004</v>
      </c>
      <c r="D89" s="28">
        <v>0.92059999999999997</v>
      </c>
      <c r="E89" s="28">
        <f t="shared" si="5"/>
        <v>0.89686666666666659</v>
      </c>
      <c r="F89" s="28">
        <f t="shared" si="6"/>
        <v>2.3218383521109585E-2</v>
      </c>
      <c r="G89" s="28">
        <f t="shared" si="4"/>
        <v>914.35374149659845</v>
      </c>
    </row>
    <row r="90" spans="1:7" s="5" customFormat="1" ht="12.75">
      <c r="A90" s="5" t="s">
        <v>89</v>
      </c>
      <c r="B90" s="5">
        <v>0</v>
      </c>
      <c r="C90" s="5">
        <v>0</v>
      </c>
      <c r="D90" s="5">
        <v>0</v>
      </c>
      <c r="E90" s="5">
        <f t="shared" si="5"/>
        <v>0</v>
      </c>
      <c r="F90" s="5">
        <f t="shared" si="6"/>
        <v>0</v>
      </c>
      <c r="G90" s="5">
        <f t="shared" si="4"/>
        <v>-0.81632653061224492</v>
      </c>
    </row>
    <row r="91" spans="1:7" s="5" customFormat="1" ht="12.75">
      <c r="A91" s="28" t="s">
        <v>90</v>
      </c>
      <c r="B91" s="28">
        <v>1.6358999999999999</v>
      </c>
      <c r="C91" s="28">
        <v>1.6353</v>
      </c>
      <c r="D91" s="28">
        <v>1.5942000000000001</v>
      </c>
      <c r="E91" s="28">
        <f t="shared" si="5"/>
        <v>1.6218000000000001</v>
      </c>
      <c r="F91" s="28">
        <f t="shared" si="6"/>
        <v>2.3904183734233569E-2</v>
      </c>
      <c r="G91" s="28">
        <f t="shared" si="4"/>
        <v>1654.0816326530614</v>
      </c>
    </row>
    <row r="92" spans="1:7" s="5" customFormat="1" ht="12.75">
      <c r="A92" s="5" t="s">
        <v>91</v>
      </c>
      <c r="B92" s="5">
        <v>0</v>
      </c>
      <c r="C92" s="5">
        <v>0</v>
      </c>
      <c r="D92" s="5">
        <v>0</v>
      </c>
      <c r="E92" s="5">
        <f t="shared" si="5"/>
        <v>0</v>
      </c>
      <c r="F92" s="5">
        <f t="shared" si="6"/>
        <v>0</v>
      </c>
      <c r="G92" s="5">
        <f t="shared" si="4"/>
        <v>-0.81632653061224492</v>
      </c>
    </row>
    <row r="93" spans="1:7" s="5" customFormat="1" ht="12.75">
      <c r="A93" s="5" t="s">
        <v>92</v>
      </c>
      <c r="B93" s="5">
        <v>0.1293</v>
      </c>
      <c r="C93" s="5">
        <v>0.1152</v>
      </c>
      <c r="D93" s="5">
        <v>0.121</v>
      </c>
      <c r="E93" s="5">
        <f t="shared" si="5"/>
        <v>0.12183333333333334</v>
      </c>
      <c r="F93" s="5">
        <f>STDEVA(B93:D93)</f>
        <v>7.0868422681285457E-3</v>
      </c>
      <c r="G93" s="5">
        <f t="shared" si="4"/>
        <v>123.50340136054423</v>
      </c>
    </row>
    <row r="94" spans="1:7" s="5" customFormat="1" ht="12.75">
      <c r="A94" s="5" t="s">
        <v>93</v>
      </c>
      <c r="B94" s="5">
        <v>0</v>
      </c>
      <c r="C94" s="5">
        <v>0</v>
      </c>
      <c r="D94" s="5">
        <v>0</v>
      </c>
      <c r="E94" s="5">
        <f t="shared" si="5"/>
        <v>0</v>
      </c>
      <c r="F94" s="5">
        <f t="shared" si="6"/>
        <v>0</v>
      </c>
      <c r="G94" s="5">
        <f t="shared" si="4"/>
        <v>-0.81632653061224492</v>
      </c>
    </row>
    <row r="95" spans="1:7" s="5" customFormat="1" ht="12.75">
      <c r="A95" s="5" t="s">
        <v>94</v>
      </c>
      <c r="B95" s="5">
        <v>0</v>
      </c>
      <c r="C95" s="5">
        <v>0</v>
      </c>
      <c r="D95" s="5">
        <v>0</v>
      </c>
      <c r="E95" s="5">
        <f t="shared" si="5"/>
        <v>0</v>
      </c>
      <c r="F95" s="5">
        <f t="shared" si="6"/>
        <v>0</v>
      </c>
      <c r="G95" s="5">
        <f t="shared" si="4"/>
        <v>-0.81632653061224492</v>
      </c>
    </row>
    <row r="96" spans="1:7" s="5" customFormat="1" ht="12.75">
      <c r="A96" s="5" t="s">
        <v>95</v>
      </c>
      <c r="B96" s="5">
        <v>0</v>
      </c>
      <c r="C96" s="5">
        <v>0</v>
      </c>
      <c r="D96" s="5">
        <v>0</v>
      </c>
      <c r="E96" s="5">
        <f t="shared" si="5"/>
        <v>0</v>
      </c>
      <c r="F96" s="5">
        <f t="shared" si="6"/>
        <v>0</v>
      </c>
      <c r="G96" s="5">
        <f t="shared" si="4"/>
        <v>-0.81632653061224492</v>
      </c>
    </row>
    <row r="97" spans="1:7" s="5" customFormat="1" ht="12.75">
      <c r="A97" s="5" t="s">
        <v>96</v>
      </c>
      <c r="B97" s="5">
        <v>0</v>
      </c>
      <c r="C97" s="5">
        <v>0</v>
      </c>
      <c r="D97" s="5">
        <v>0</v>
      </c>
      <c r="E97" s="5">
        <f t="shared" si="5"/>
        <v>0</v>
      </c>
      <c r="F97" s="5">
        <f t="shared" si="6"/>
        <v>0</v>
      </c>
      <c r="G97" s="5">
        <f t="shared" si="4"/>
        <v>-0.81632653061224492</v>
      </c>
    </row>
    <row r="99" spans="1:7" s="4" customFormat="1" ht="24">
      <c r="A99" s="3" t="s">
        <v>99</v>
      </c>
      <c r="B99" s="4">
        <v>0</v>
      </c>
      <c r="C99" s="4">
        <v>10</v>
      </c>
      <c r="D99" s="4">
        <v>20</v>
      </c>
      <c r="E99" s="4">
        <v>40</v>
      </c>
      <c r="F99" s="4">
        <v>80</v>
      </c>
      <c r="G99" s="4">
        <v>160</v>
      </c>
    </row>
    <row r="100" spans="1:7" s="4" customFormat="1" ht="12">
      <c r="A100" s="4" t="s">
        <v>1</v>
      </c>
      <c r="B100" s="4">
        <v>0</v>
      </c>
      <c r="C100" s="4">
        <v>4.9000000000000002E-2</v>
      </c>
      <c r="D100" s="4">
        <v>0.1129</v>
      </c>
      <c r="E100" s="4">
        <v>0.2455</v>
      </c>
      <c r="F100" s="4">
        <v>0.49669999999999997</v>
      </c>
      <c r="G100" s="4">
        <v>0.88649999999999995</v>
      </c>
    </row>
    <row r="101" spans="1:7" s="4" customFormat="1" ht="12">
      <c r="A101" s="4" t="s">
        <v>1</v>
      </c>
      <c r="B101" s="4">
        <v>0</v>
      </c>
      <c r="C101" s="4">
        <v>6.9099999999999995E-2</v>
      </c>
      <c r="D101" s="4">
        <v>0.16259999999999999</v>
      </c>
      <c r="E101" s="4">
        <v>0.30380000000000001</v>
      </c>
      <c r="F101" s="4">
        <v>0.59719999999999995</v>
      </c>
      <c r="G101" s="4">
        <v>1.1017999999999999</v>
      </c>
    </row>
    <row r="102" spans="1:7" s="4" customFormat="1" ht="12">
      <c r="A102" s="4" t="s">
        <v>1</v>
      </c>
      <c r="B102" s="4">
        <v>0</v>
      </c>
      <c r="C102" s="4">
        <v>3.4099999999999998E-2</v>
      </c>
      <c r="D102" s="4">
        <v>0.104</v>
      </c>
      <c r="E102" s="4">
        <v>0.19550000000000001</v>
      </c>
      <c r="F102" s="4">
        <v>0.42209999999999998</v>
      </c>
      <c r="G102" s="4">
        <v>0.77700000000000002</v>
      </c>
    </row>
    <row r="104" spans="1:7">
      <c r="A104" t="s">
        <v>180</v>
      </c>
    </row>
    <row r="105" spans="1:7">
      <c r="A105">
        <v>0</v>
      </c>
      <c r="B105">
        <v>0</v>
      </c>
    </row>
    <row r="106" spans="1:7">
      <c r="A106">
        <v>10</v>
      </c>
      <c r="B106">
        <v>4.9000000000000002E-2</v>
      </c>
    </row>
    <row r="107" spans="1:7">
      <c r="A107">
        <v>20</v>
      </c>
      <c r="B107">
        <v>0.1129</v>
      </c>
    </row>
    <row r="108" spans="1:7">
      <c r="A108">
        <v>40</v>
      </c>
      <c r="B108">
        <v>0.2455</v>
      </c>
    </row>
    <row r="109" spans="1:7">
      <c r="A109">
        <v>80</v>
      </c>
      <c r="B109">
        <v>0.49669999999999997</v>
      </c>
    </row>
    <row r="110" spans="1:7">
      <c r="A110">
        <v>160</v>
      </c>
      <c r="B110">
        <v>0.88649999999999995</v>
      </c>
    </row>
    <row r="114" spans="1:8">
      <c r="A114">
        <v>0</v>
      </c>
      <c r="B114" s="4">
        <v>0</v>
      </c>
    </row>
    <row r="115" spans="1:8">
      <c r="A115">
        <v>10</v>
      </c>
      <c r="B115" s="4">
        <v>6.9099999999999995E-2</v>
      </c>
    </row>
    <row r="116" spans="1:8">
      <c r="A116">
        <v>20</v>
      </c>
      <c r="B116" s="4">
        <v>0.16259999999999999</v>
      </c>
    </row>
    <row r="117" spans="1:8">
      <c r="A117">
        <v>40</v>
      </c>
      <c r="B117" s="4">
        <v>0.30380000000000001</v>
      </c>
    </row>
    <row r="118" spans="1:8">
      <c r="A118">
        <v>80</v>
      </c>
      <c r="B118" s="4">
        <v>0.59719999999999995</v>
      </c>
    </row>
    <row r="119" spans="1:8">
      <c r="A119">
        <v>160</v>
      </c>
      <c r="B119" s="4">
        <v>1.1017999999999999</v>
      </c>
    </row>
    <row r="121" spans="1:8">
      <c r="G121" s="4"/>
    </row>
    <row r="122" spans="1:8">
      <c r="A122">
        <v>0</v>
      </c>
      <c r="B122" s="4">
        <v>0</v>
      </c>
      <c r="G122" s="4"/>
      <c r="H122" s="4"/>
    </row>
    <row r="123" spans="1:8">
      <c r="A123">
        <v>10</v>
      </c>
      <c r="B123" s="4">
        <v>3.4099999999999998E-2</v>
      </c>
      <c r="G123" s="4"/>
    </row>
    <row r="124" spans="1:8">
      <c r="A124">
        <v>20</v>
      </c>
      <c r="B124" s="4">
        <v>0.104</v>
      </c>
      <c r="G124" s="4"/>
    </row>
    <row r="125" spans="1:8">
      <c r="A125">
        <v>40</v>
      </c>
      <c r="B125" s="4">
        <v>0.19550000000000001</v>
      </c>
      <c r="G125" s="4"/>
    </row>
    <row r="126" spans="1:8">
      <c r="A126">
        <v>80</v>
      </c>
      <c r="B126" s="4">
        <v>0.42209999999999998</v>
      </c>
      <c r="G126" s="4"/>
    </row>
    <row r="127" spans="1:8">
      <c r="A127">
        <v>160</v>
      </c>
      <c r="B127" s="4">
        <v>0.77700000000000002</v>
      </c>
    </row>
  </sheetData>
  <mergeCells count="3">
    <mergeCell ref="A5:F5"/>
    <mergeCell ref="B6:E6"/>
    <mergeCell ref="A6:A7"/>
  </mergeCells>
  <phoneticPr fontId="6" type="noConversion"/>
  <pageMargins left="0.75" right="0.75" top="1" bottom="1" header="0.51180555555555596" footer="0.51180555555555596"/>
  <pageSetup orientation="portrait" horizontalDpi="200" verticalDpi="200" copies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G136"/>
  <sheetViews>
    <sheetView zoomScale="145" zoomScaleNormal="145" workbookViewId="0">
      <selection activeCell="B129" sqref="B129"/>
    </sheetView>
  </sheetViews>
  <sheetFormatPr defaultColWidth="9" defaultRowHeight="13.5"/>
  <cols>
    <col min="1" max="1" width="11" customWidth="1"/>
    <col min="2" max="2" width="10.5" customWidth="1"/>
    <col min="5" max="5" width="12.625"/>
    <col min="6" max="6" width="12.5" customWidth="1"/>
  </cols>
  <sheetData>
    <row r="1" spans="1:7">
      <c r="A1" s="15" t="s">
        <v>171</v>
      </c>
      <c r="B1" s="43">
        <v>43368</v>
      </c>
    </row>
    <row r="2" spans="1:7">
      <c r="A2" s="15" t="s">
        <v>172</v>
      </c>
      <c r="B2" s="15" t="s">
        <v>173</v>
      </c>
    </row>
    <row r="3" spans="1:7">
      <c r="A3" s="15" t="s">
        <v>177</v>
      </c>
      <c r="B3" s="42" t="s">
        <v>176</v>
      </c>
    </row>
    <row r="4" spans="1:7">
      <c r="A4" s="15" t="s">
        <v>175</v>
      </c>
      <c r="B4" s="42"/>
    </row>
    <row r="5" spans="1:7">
      <c r="A5" s="57" t="s">
        <v>124</v>
      </c>
      <c r="B5" s="58"/>
      <c r="C5" s="58"/>
      <c r="D5" s="58"/>
      <c r="E5" s="58"/>
      <c r="F5" s="58"/>
    </row>
    <row r="6" spans="1:7">
      <c r="A6" s="58" t="s">
        <v>0</v>
      </c>
      <c r="B6" s="58" t="s">
        <v>1</v>
      </c>
      <c r="C6" s="58"/>
      <c r="D6" s="58"/>
      <c r="E6" s="58"/>
    </row>
    <row r="7" spans="1:7">
      <c r="A7" s="58"/>
      <c r="B7" t="s">
        <v>2</v>
      </c>
      <c r="C7" t="s">
        <v>3</v>
      </c>
      <c r="D7" t="s">
        <v>4</v>
      </c>
      <c r="E7" t="s">
        <v>5</v>
      </c>
      <c r="F7" s="15" t="s">
        <v>113</v>
      </c>
      <c r="G7" s="15" t="s">
        <v>114</v>
      </c>
    </row>
    <row r="8" spans="1:7" s="2" customFormat="1">
      <c r="A8" s="2" t="s">
        <v>7</v>
      </c>
      <c r="B8" s="2">
        <v>9.6500000000000002E-2</v>
      </c>
      <c r="C8" s="2">
        <v>0.10299999999999999</v>
      </c>
      <c r="D8" s="2">
        <v>7.1599999999999997E-2</v>
      </c>
      <c r="E8" s="2">
        <f>AVERAGE(B8:D8)</f>
        <v>9.0366666666666665E-2</v>
      </c>
      <c r="F8" s="2">
        <f>5*(E8+0.0389)/0.0012</f>
        <v>538.6111111111112</v>
      </c>
      <c r="G8" s="2">
        <f>STDEV(B8:D8)</f>
        <v>1.6574176701523745E-2</v>
      </c>
    </row>
    <row r="9" spans="1:7" s="2" customFormat="1">
      <c r="A9" s="2" t="s">
        <v>8</v>
      </c>
      <c r="B9" s="2">
        <v>7.9100000000000004E-2</v>
      </c>
      <c r="C9" s="2">
        <v>8.4900000000000003E-2</v>
      </c>
      <c r="D9" s="2">
        <v>0.1038</v>
      </c>
      <c r="E9" s="2">
        <f t="shared" ref="E9:E72" si="0">AVERAGE(B9:D9)</f>
        <v>8.9266666666666675E-2</v>
      </c>
      <c r="F9" s="2">
        <f t="shared" ref="F9:F37" si="1">5*(E9+0.0389)/0.0012</f>
        <v>534.02777777777783</v>
      </c>
      <c r="G9" s="2">
        <f>STDEV(B9:D9)</f>
        <v>1.2916010736033519E-2</v>
      </c>
    </row>
    <row r="10" spans="1:7" s="2" customFormat="1">
      <c r="A10" s="2" t="s">
        <v>9</v>
      </c>
      <c r="B10" s="2">
        <v>0</v>
      </c>
      <c r="C10" s="2">
        <v>0</v>
      </c>
      <c r="D10" s="2">
        <v>0</v>
      </c>
      <c r="E10" s="2">
        <f t="shared" si="0"/>
        <v>0</v>
      </c>
      <c r="F10" s="2">
        <f t="shared" si="1"/>
        <v>162.08333333333334</v>
      </c>
      <c r="G10" s="2">
        <f>STDEV(B10:D10)</f>
        <v>0</v>
      </c>
    </row>
    <row r="11" spans="1:7" s="2" customFormat="1">
      <c r="A11" s="2" t="s">
        <v>10</v>
      </c>
      <c r="B11" s="2">
        <v>0</v>
      </c>
      <c r="C11" s="2">
        <v>0</v>
      </c>
      <c r="D11" s="2">
        <v>0</v>
      </c>
      <c r="E11" s="2">
        <f t="shared" si="0"/>
        <v>0</v>
      </c>
      <c r="F11" s="2">
        <f t="shared" si="1"/>
        <v>162.08333333333334</v>
      </c>
      <c r="G11" s="2">
        <f>STDEV(B11:D11)</f>
        <v>0</v>
      </c>
    </row>
    <row r="12" spans="1:7" s="2" customFormat="1">
      <c r="A12" s="2" t="s">
        <v>11</v>
      </c>
      <c r="B12" s="2">
        <v>4.48E-2</v>
      </c>
      <c r="C12" s="2">
        <v>4.41E-2</v>
      </c>
      <c r="D12" s="2">
        <v>5.04E-2</v>
      </c>
      <c r="E12" s="2">
        <f t="shared" si="0"/>
        <v>4.6433333333333333E-2</v>
      </c>
      <c r="F12" s="2">
        <f t="shared" si="1"/>
        <v>355.55555555555554</v>
      </c>
      <c r="G12" s="2">
        <f>STDEV(B12:D12)</f>
        <v>3.4530180036213736E-3</v>
      </c>
    </row>
    <row r="13" spans="1:7" s="2" customFormat="1">
      <c r="A13" s="2" t="s">
        <v>12</v>
      </c>
      <c r="B13" s="2">
        <v>0</v>
      </c>
      <c r="C13" s="2">
        <v>0</v>
      </c>
      <c r="D13" s="2">
        <v>0</v>
      </c>
      <c r="E13" s="2">
        <f t="shared" si="0"/>
        <v>0</v>
      </c>
      <c r="F13" s="2">
        <f t="shared" si="1"/>
        <v>162.08333333333334</v>
      </c>
      <c r="G13" s="2">
        <f t="shared" ref="G13:G76" si="2">STDEV(B13:D13)</f>
        <v>0</v>
      </c>
    </row>
    <row r="14" spans="1:7" s="2" customFormat="1">
      <c r="A14" s="2" t="s">
        <v>13</v>
      </c>
      <c r="B14" s="2">
        <v>4.1099999999999998E-2</v>
      </c>
      <c r="C14" s="2">
        <v>6.1499999999999999E-2</v>
      </c>
      <c r="D14" s="2">
        <v>2.9700000000000001E-2</v>
      </c>
      <c r="E14" s="2">
        <f t="shared" si="0"/>
        <v>4.41E-2</v>
      </c>
      <c r="F14" s="2">
        <f t="shared" si="1"/>
        <v>345.83333333333331</v>
      </c>
      <c r="G14" s="2">
        <f t="shared" si="2"/>
        <v>1.6110865898517058E-2</v>
      </c>
    </row>
    <row r="15" spans="1:7" s="2" customFormat="1">
      <c r="A15" s="2" t="s">
        <v>14</v>
      </c>
      <c r="B15" s="2">
        <v>0.29239999999999999</v>
      </c>
      <c r="C15" s="2">
        <v>0.23880000000000001</v>
      </c>
      <c r="D15" s="2">
        <v>0.31459999999999999</v>
      </c>
      <c r="E15" s="2">
        <f t="shared" si="0"/>
        <v>0.28193333333333331</v>
      </c>
      <c r="F15" s="2">
        <f t="shared" si="1"/>
        <v>1336.8055555555557</v>
      </c>
      <c r="G15" s="2">
        <f t="shared" si="2"/>
        <v>3.8968876469989672E-2</v>
      </c>
    </row>
    <row r="16" spans="1:7" s="2" customFormat="1">
      <c r="A16" s="2" t="s">
        <v>15</v>
      </c>
      <c r="B16" s="2">
        <v>0</v>
      </c>
      <c r="C16" s="2">
        <v>0</v>
      </c>
      <c r="D16" s="2">
        <v>0</v>
      </c>
      <c r="E16" s="2">
        <f t="shared" si="0"/>
        <v>0</v>
      </c>
      <c r="F16" s="2">
        <f t="shared" si="1"/>
        <v>162.08333333333334</v>
      </c>
      <c r="G16" s="2">
        <f t="shared" si="2"/>
        <v>0</v>
      </c>
    </row>
    <row r="17" spans="1:7" s="2" customFormat="1">
      <c r="A17" s="2" t="s">
        <v>16</v>
      </c>
      <c r="B17" s="2">
        <v>8.5099999999999995E-2</v>
      </c>
      <c r="C17" s="2">
        <v>0.1191</v>
      </c>
      <c r="D17" s="2">
        <v>0.13</v>
      </c>
      <c r="E17" s="2">
        <f t="shared" si="0"/>
        <v>0.1114</v>
      </c>
      <c r="F17" s="2">
        <f t="shared" si="1"/>
        <v>626.25</v>
      </c>
      <c r="G17" s="2">
        <f t="shared" si="2"/>
        <v>2.341943637238093E-2</v>
      </c>
    </row>
    <row r="18" spans="1:7" s="2" customFormat="1">
      <c r="A18" s="25" t="s">
        <v>17</v>
      </c>
      <c r="B18" s="25">
        <v>1.6187</v>
      </c>
      <c r="C18" s="25">
        <v>1.6462000000000001</v>
      </c>
      <c r="D18" s="25">
        <v>1.532</v>
      </c>
      <c r="E18" s="25">
        <f t="shared" si="0"/>
        <v>1.5989666666666666</v>
      </c>
      <c r="F18" s="25">
        <f t="shared" si="1"/>
        <v>6824.4444444444453</v>
      </c>
      <c r="G18" s="25">
        <f t="shared" si="2"/>
        <v>5.9602544688406367E-2</v>
      </c>
    </row>
    <row r="19" spans="1:7" s="2" customFormat="1">
      <c r="A19" s="2" t="s">
        <v>18</v>
      </c>
      <c r="B19" s="2">
        <v>0</v>
      </c>
      <c r="C19" s="2">
        <v>0</v>
      </c>
      <c r="D19" s="2">
        <v>0</v>
      </c>
      <c r="E19" s="2">
        <f t="shared" si="0"/>
        <v>0</v>
      </c>
      <c r="F19" s="2">
        <f t="shared" si="1"/>
        <v>162.08333333333334</v>
      </c>
      <c r="G19" s="2">
        <f t="shared" si="2"/>
        <v>0</v>
      </c>
    </row>
    <row r="20" spans="1:7" s="2" customFormat="1">
      <c r="A20" s="2" t="s">
        <v>19</v>
      </c>
      <c r="B20" s="2">
        <v>0</v>
      </c>
      <c r="C20" s="2">
        <v>0</v>
      </c>
      <c r="D20" s="2">
        <v>0</v>
      </c>
      <c r="E20" s="2">
        <f t="shared" si="0"/>
        <v>0</v>
      </c>
      <c r="F20" s="2">
        <f t="shared" si="1"/>
        <v>162.08333333333334</v>
      </c>
      <c r="G20" s="2">
        <f t="shared" si="2"/>
        <v>0</v>
      </c>
    </row>
    <row r="21" spans="1:7" s="2" customFormat="1">
      <c r="A21" s="2" t="s">
        <v>20</v>
      </c>
      <c r="B21" s="2">
        <v>0</v>
      </c>
      <c r="C21" s="2">
        <v>0</v>
      </c>
      <c r="D21" s="2">
        <v>0</v>
      </c>
      <c r="E21" s="2">
        <f t="shared" si="0"/>
        <v>0</v>
      </c>
      <c r="F21" s="2">
        <f t="shared" si="1"/>
        <v>162.08333333333334</v>
      </c>
      <c r="G21" s="2">
        <f t="shared" si="2"/>
        <v>0</v>
      </c>
    </row>
    <row r="22" spans="1:7" s="2" customFormat="1">
      <c r="A22" s="2" t="s">
        <v>21</v>
      </c>
      <c r="B22" s="2">
        <v>2.5499999999999998E-2</v>
      </c>
      <c r="C22" s="2">
        <v>8.4699999999999998E-2</v>
      </c>
      <c r="D22" s="2">
        <v>1.47E-2</v>
      </c>
      <c r="E22" s="2">
        <f t="shared" si="0"/>
        <v>4.1633333333333335E-2</v>
      </c>
      <c r="F22" s="2">
        <f t="shared" si="1"/>
        <v>335.5555555555556</v>
      </c>
      <c r="G22" s="2">
        <f t="shared" si="2"/>
        <v>3.768571789595275E-2</v>
      </c>
    </row>
    <row r="23" spans="1:7" s="2" customFormat="1">
      <c r="A23" s="2" t="s">
        <v>22</v>
      </c>
      <c r="B23" s="2">
        <v>0.25559999999999999</v>
      </c>
      <c r="C23" s="2">
        <v>0.2195</v>
      </c>
      <c r="D23" s="2">
        <v>0.26129999999999998</v>
      </c>
      <c r="E23" s="2">
        <f t="shared" si="0"/>
        <v>0.24546666666666664</v>
      </c>
      <c r="F23" s="2">
        <f t="shared" si="1"/>
        <v>1184.8611111111111</v>
      </c>
      <c r="G23" s="2">
        <f t="shared" si="2"/>
        <v>2.266767154635305E-2</v>
      </c>
    </row>
    <row r="24" spans="1:7" s="2" customFormat="1">
      <c r="A24" s="2" t="s">
        <v>23</v>
      </c>
      <c r="B24" s="2">
        <v>0</v>
      </c>
      <c r="C24" s="2">
        <v>0</v>
      </c>
      <c r="D24" s="2">
        <v>0</v>
      </c>
      <c r="E24" s="2">
        <f t="shared" si="0"/>
        <v>0</v>
      </c>
      <c r="F24" s="2">
        <f t="shared" si="1"/>
        <v>162.08333333333334</v>
      </c>
      <c r="G24" s="2">
        <f t="shared" si="2"/>
        <v>0</v>
      </c>
    </row>
    <row r="25" spans="1:7" s="2" customFormat="1">
      <c r="A25" s="2" t="s">
        <v>24</v>
      </c>
      <c r="B25" s="2">
        <v>1.5599999999999999E-2</v>
      </c>
      <c r="C25" s="2">
        <v>2.0400000000000001E-2</v>
      </c>
      <c r="D25" s="2">
        <v>8.8000000000000005E-3</v>
      </c>
      <c r="E25" s="2">
        <f t="shared" si="0"/>
        <v>1.4933333333333335E-2</v>
      </c>
      <c r="F25" s="2">
        <f t="shared" si="1"/>
        <v>224.30555555555557</v>
      </c>
      <c r="G25" s="2">
        <f t="shared" si="2"/>
        <v>5.8286647985051629E-3</v>
      </c>
    </row>
    <row r="26" spans="1:7" s="2" customFormat="1">
      <c r="A26" s="2" t="s">
        <v>25</v>
      </c>
      <c r="B26" s="2">
        <v>0</v>
      </c>
      <c r="C26" s="2">
        <v>0</v>
      </c>
      <c r="D26" s="2">
        <v>0</v>
      </c>
      <c r="E26" s="2">
        <f t="shared" si="0"/>
        <v>0</v>
      </c>
      <c r="F26" s="2">
        <f t="shared" si="1"/>
        <v>162.08333333333334</v>
      </c>
      <c r="G26" s="2">
        <f t="shared" si="2"/>
        <v>0</v>
      </c>
    </row>
    <row r="27" spans="1:7" s="2" customFormat="1">
      <c r="A27" s="2" t="s">
        <v>26</v>
      </c>
      <c r="B27" s="2">
        <v>0</v>
      </c>
      <c r="C27" s="2">
        <v>0</v>
      </c>
      <c r="D27" s="2">
        <v>0</v>
      </c>
      <c r="E27" s="2">
        <f t="shared" si="0"/>
        <v>0</v>
      </c>
      <c r="F27" s="2">
        <f t="shared" si="1"/>
        <v>162.08333333333334</v>
      </c>
      <c r="G27" s="2">
        <f t="shared" si="2"/>
        <v>0</v>
      </c>
    </row>
    <row r="28" spans="1:7" s="2" customFormat="1">
      <c r="A28" s="2" t="s">
        <v>27</v>
      </c>
      <c r="B28" s="2">
        <v>0</v>
      </c>
      <c r="C28" s="2">
        <v>0</v>
      </c>
      <c r="D28" s="2">
        <v>0</v>
      </c>
      <c r="E28" s="2">
        <f t="shared" si="0"/>
        <v>0</v>
      </c>
      <c r="F28" s="2">
        <f t="shared" si="1"/>
        <v>162.08333333333334</v>
      </c>
      <c r="G28" s="2">
        <f t="shared" si="2"/>
        <v>0</v>
      </c>
    </row>
    <row r="29" spans="1:7" s="2" customFormat="1">
      <c r="A29" s="2" t="s">
        <v>28</v>
      </c>
      <c r="B29" s="2">
        <v>0</v>
      </c>
      <c r="C29" s="2">
        <v>0</v>
      </c>
      <c r="D29" s="2">
        <v>0</v>
      </c>
      <c r="E29" s="2">
        <f t="shared" si="0"/>
        <v>0</v>
      </c>
      <c r="F29" s="2">
        <f t="shared" si="1"/>
        <v>162.08333333333334</v>
      </c>
      <c r="G29" s="2">
        <f t="shared" si="2"/>
        <v>0</v>
      </c>
    </row>
    <row r="30" spans="1:7" s="2" customFormat="1">
      <c r="A30" s="2" t="s">
        <v>29</v>
      </c>
      <c r="B30" s="2">
        <v>1.78E-2</v>
      </c>
      <c r="C30" s="2">
        <v>2.3699999999999999E-2</v>
      </c>
      <c r="D30" s="2">
        <v>1.11E-2</v>
      </c>
      <c r="E30" s="2">
        <f t="shared" si="0"/>
        <v>1.7533333333333331E-2</v>
      </c>
      <c r="F30" s="2">
        <f t="shared" si="1"/>
        <v>235.13888888888889</v>
      </c>
      <c r="G30" s="2">
        <f t="shared" si="2"/>
        <v>6.3042313832324948E-3</v>
      </c>
    </row>
    <row r="31" spans="1:7" s="2" customFormat="1">
      <c r="A31" s="2" t="s">
        <v>30</v>
      </c>
      <c r="B31" s="2">
        <v>0</v>
      </c>
      <c r="C31" s="2">
        <v>0</v>
      </c>
      <c r="D31" s="2">
        <v>0</v>
      </c>
      <c r="E31" s="2">
        <f t="shared" si="0"/>
        <v>0</v>
      </c>
      <c r="F31" s="2">
        <f t="shared" si="1"/>
        <v>162.08333333333334</v>
      </c>
      <c r="G31" s="2">
        <f t="shared" si="2"/>
        <v>0</v>
      </c>
    </row>
    <row r="32" spans="1:7" s="2" customFormat="1">
      <c r="A32" s="2" t="s">
        <v>31</v>
      </c>
      <c r="B32" s="2">
        <v>0</v>
      </c>
      <c r="C32" s="2">
        <v>0</v>
      </c>
      <c r="D32" s="2">
        <v>0</v>
      </c>
      <c r="E32" s="2">
        <f t="shared" si="0"/>
        <v>0</v>
      </c>
      <c r="F32" s="2">
        <f t="shared" si="1"/>
        <v>162.08333333333334</v>
      </c>
      <c r="G32" s="2">
        <f t="shared" si="2"/>
        <v>0</v>
      </c>
    </row>
    <row r="33" spans="1:7" s="2" customFormat="1">
      <c r="A33" s="2" t="s">
        <v>32</v>
      </c>
      <c r="B33" s="2">
        <v>2.5999999999999999E-2</v>
      </c>
      <c r="C33" s="2">
        <v>1.9599999999999999E-2</v>
      </c>
      <c r="D33" s="2">
        <v>0.01</v>
      </c>
      <c r="E33" s="2">
        <f t="shared" si="0"/>
        <v>1.8533333333333336E-2</v>
      </c>
      <c r="F33" s="2">
        <f t="shared" si="1"/>
        <v>239.3055555555556</v>
      </c>
      <c r="G33" s="2">
        <f t="shared" si="2"/>
        <v>8.0531567309554564E-3</v>
      </c>
    </row>
    <row r="34" spans="1:7" s="2" customFormat="1">
      <c r="A34" s="2" t="s">
        <v>33</v>
      </c>
      <c r="B34" s="2">
        <v>0</v>
      </c>
      <c r="C34" s="2">
        <v>0</v>
      </c>
      <c r="D34" s="2">
        <v>0</v>
      </c>
      <c r="E34" s="2">
        <f t="shared" si="0"/>
        <v>0</v>
      </c>
      <c r="F34" s="2">
        <f t="shared" si="1"/>
        <v>162.08333333333334</v>
      </c>
      <c r="G34" s="2">
        <f t="shared" si="2"/>
        <v>0</v>
      </c>
    </row>
    <row r="35" spans="1:7" s="2" customFormat="1">
      <c r="A35" s="2" t="s">
        <v>34</v>
      </c>
      <c r="B35" s="2">
        <v>0</v>
      </c>
      <c r="C35" s="2">
        <v>0</v>
      </c>
      <c r="D35" s="2">
        <v>0</v>
      </c>
      <c r="E35" s="2">
        <f t="shared" si="0"/>
        <v>0</v>
      </c>
      <c r="F35" s="2">
        <f t="shared" si="1"/>
        <v>162.08333333333334</v>
      </c>
      <c r="G35" s="2">
        <f t="shared" si="2"/>
        <v>0</v>
      </c>
    </row>
    <row r="36" spans="1:7" s="2" customFormat="1">
      <c r="A36" s="2" t="s">
        <v>35</v>
      </c>
      <c r="B36" s="2">
        <v>0</v>
      </c>
      <c r="C36" s="2">
        <v>0</v>
      </c>
      <c r="D36" s="2">
        <v>0</v>
      </c>
      <c r="E36" s="2">
        <f t="shared" si="0"/>
        <v>0</v>
      </c>
      <c r="F36" s="2">
        <f t="shared" si="1"/>
        <v>162.08333333333334</v>
      </c>
      <c r="G36" s="2">
        <f t="shared" si="2"/>
        <v>0</v>
      </c>
    </row>
    <row r="37" spans="1:7" s="2" customFormat="1">
      <c r="A37" s="2" t="s">
        <v>36</v>
      </c>
      <c r="B37" s="2">
        <v>0</v>
      </c>
      <c r="C37" s="2">
        <v>0</v>
      </c>
      <c r="D37" s="2">
        <v>0</v>
      </c>
      <c r="E37" s="2">
        <f t="shared" si="0"/>
        <v>0</v>
      </c>
      <c r="F37" s="2">
        <f t="shared" si="1"/>
        <v>162.08333333333334</v>
      </c>
      <c r="G37" s="2">
        <f t="shared" si="2"/>
        <v>0</v>
      </c>
    </row>
    <row r="38" spans="1:7" s="2" customFormat="1">
      <c r="A38" s="2" t="s">
        <v>37</v>
      </c>
      <c r="B38" s="2">
        <v>0.33379999999999999</v>
      </c>
      <c r="C38" s="2">
        <v>0.28089999999999998</v>
      </c>
      <c r="D38" s="2">
        <v>0.29470000000000002</v>
      </c>
      <c r="E38" s="2">
        <f t="shared" si="0"/>
        <v>0.30313333333333331</v>
      </c>
      <c r="F38" s="2">
        <f>5*(D38-0.0609)/0.0021</f>
        <v>556.66666666666674</v>
      </c>
      <c r="G38" s="2">
        <f t="shared" si="2"/>
        <v>2.7439812924532469E-2</v>
      </c>
    </row>
    <row r="39" spans="1:7" s="2" customFormat="1">
      <c r="A39" s="2" t="s">
        <v>38</v>
      </c>
      <c r="B39" s="2">
        <v>4.8899999999999999E-2</v>
      </c>
      <c r="C39" s="2">
        <v>4.07E-2</v>
      </c>
      <c r="D39" s="2">
        <v>3.2099999999999997E-2</v>
      </c>
      <c r="E39" s="2">
        <f t="shared" si="0"/>
        <v>4.0566666666666668E-2</v>
      </c>
      <c r="F39" s="2">
        <f>GROα!G39:G128+GROα!G39:G50+GROα!G39:G50+GROα!F39:G50+GROα!F39:G45+GROα!G39:G128+[2]Sheet2!$E$3</f>
        <v>28.901827719335778</v>
      </c>
      <c r="G39" s="2">
        <f t="shared" si="2"/>
        <v>8.4007936133042305E-3</v>
      </c>
    </row>
    <row r="40" spans="1:7" s="2" customFormat="1">
      <c r="A40" s="2" t="s">
        <v>39</v>
      </c>
      <c r="B40" s="2">
        <v>0.17380000000000001</v>
      </c>
      <c r="C40" s="2">
        <v>0.22819999999999999</v>
      </c>
      <c r="D40" s="2">
        <v>0.18509999999999999</v>
      </c>
      <c r="E40" s="2">
        <f t="shared" si="0"/>
        <v>0.19569999999999999</v>
      </c>
      <c r="F40" s="2">
        <f>GROα!G40:G129+GROα!G40:G51+GROα!G40:G51+GROα!F40:G51+GROα!F40:G46+GROα!G40:G129+[2]Sheet2!$E$3</f>
        <v>137.89558701380653</v>
      </c>
      <c r="G40" s="2">
        <f t="shared" si="2"/>
        <v>2.8707316140663568E-2</v>
      </c>
    </row>
    <row r="41" spans="1:7" s="2" customFormat="1">
      <c r="A41" s="2" t="s">
        <v>40</v>
      </c>
      <c r="B41" s="2">
        <v>0.1845</v>
      </c>
      <c r="C41" s="2">
        <v>0.13400000000000001</v>
      </c>
      <c r="D41" s="2">
        <v>0.14799999999999999</v>
      </c>
      <c r="E41" s="2">
        <f t="shared" si="0"/>
        <v>0.1555</v>
      </c>
      <c r="F41" s="2">
        <f>GROα!G41:G130+GROα!G41:G52+GROα!G41:G52+GROα!F41:G52+GROα!F41:G47+GROα!G41:G130+[2]Sheet2!$E$3</f>
        <v>10.745992774228752</v>
      </c>
      <c r="G41" s="2">
        <f t="shared" si="2"/>
        <v>2.6072015648967377E-2</v>
      </c>
    </row>
    <row r="42" spans="1:7" s="2" customFormat="1">
      <c r="A42" s="2" t="s">
        <v>41</v>
      </c>
      <c r="B42" s="2">
        <v>5.4100000000000002E-2</v>
      </c>
      <c r="C42" s="2">
        <v>8.6499999999999994E-2</v>
      </c>
      <c r="D42" s="2">
        <v>7.3700000000000002E-2</v>
      </c>
      <c r="E42" s="2">
        <f t="shared" si="0"/>
        <v>7.1433333333333335E-2</v>
      </c>
      <c r="F42" s="2">
        <f>GROα!G42:G131+GROα!G42:G53+GROα!G42:G53+GROα!F42:G53+GROα!F42:G48+GROα!G42:G131+[2]Sheet2!$E$3</f>
        <v>-46.666666666666671</v>
      </c>
      <c r="G42" s="2">
        <f t="shared" si="2"/>
        <v>1.6318496662785269E-2</v>
      </c>
    </row>
    <row r="43" spans="1:7" s="2" customFormat="1">
      <c r="A43" s="2" t="s">
        <v>42</v>
      </c>
      <c r="B43" s="2">
        <v>0.1174</v>
      </c>
      <c r="C43" s="2">
        <v>0.12520000000000001</v>
      </c>
      <c r="D43" s="2">
        <v>0.14549999999999999</v>
      </c>
      <c r="E43" s="2">
        <f t="shared" si="0"/>
        <v>0.12936666666666666</v>
      </c>
      <c r="F43" s="2">
        <f>GROα!G43:G132+GROα!G43:G54+GROα!G43:G54+GROα!F43:G54+GROα!F43:G49+GROα!G43:G132+[2]Sheet2!$E$3</f>
        <v>-21.046543601169471</v>
      </c>
      <c r="G43" s="2">
        <f t="shared" si="2"/>
        <v>1.4505975780116772E-2</v>
      </c>
    </row>
    <row r="44" spans="1:7" s="2" customFormat="1">
      <c r="A44" s="2" t="s">
        <v>43</v>
      </c>
      <c r="B44" s="2">
        <v>0.1857</v>
      </c>
      <c r="C44" s="2">
        <v>0.2601</v>
      </c>
      <c r="D44" s="2">
        <v>0.19320000000000001</v>
      </c>
      <c r="E44" s="2">
        <f t="shared" si="0"/>
        <v>0.21299999999999999</v>
      </c>
      <c r="F44" s="2">
        <f>GROα!G44:G133+GROα!G44:G55+GROα!G44:G55+GROα!F44:G55+GROα!F44:G50+GROα!G44:G133+[2]Sheet2!$E$3</f>
        <v>237.85289643946274</v>
      </c>
      <c r="G44" s="2">
        <f t="shared" si="2"/>
        <v>4.0961811483380441E-2</v>
      </c>
    </row>
    <row r="45" spans="1:7" s="2" customFormat="1">
      <c r="A45" s="2" t="s">
        <v>44</v>
      </c>
      <c r="B45" s="2">
        <v>0.2316</v>
      </c>
      <c r="C45" s="2">
        <v>0.18179999999999999</v>
      </c>
      <c r="D45" s="2">
        <v>0.2185</v>
      </c>
      <c r="E45" s="2">
        <f t="shared" si="0"/>
        <v>0.21063333333333334</v>
      </c>
      <c r="F45" s="2">
        <f>GROα!G45:G134+GROα!G45:G56+GROα!G45:G56+GROα!F45:G56+GROα!F45:G51+GROα!G45:G134+[2]Sheet2!$E$3</f>
        <v>232.61778205978752</v>
      </c>
      <c r="G45" s="2">
        <f t="shared" si="2"/>
        <v>2.5815176414917883E-2</v>
      </c>
    </row>
    <row r="46" spans="1:7" s="2" customFormat="1">
      <c r="A46" s="2" t="s">
        <v>45</v>
      </c>
      <c r="B46" s="2">
        <v>0.2059</v>
      </c>
      <c r="C46" s="2">
        <v>0.21129999999999999</v>
      </c>
      <c r="D46" s="2">
        <v>0.19</v>
      </c>
      <c r="E46" s="2">
        <f t="shared" si="0"/>
        <v>0.2024</v>
      </c>
      <c r="F46" s="2">
        <f>GROα!G46:G135+GROα!G46:G57+GROα!G46:G57+GROα!F46:G57+GROα!F46:G52+GROα!G46:G135+[2]Sheet2!$E$3</f>
        <v>240.17607761329447</v>
      </c>
      <c r="G46" s="2">
        <f t="shared" si="2"/>
        <v>1.1072939989000205E-2</v>
      </c>
    </row>
    <row r="47" spans="1:7" s="2" customFormat="1">
      <c r="A47" s="2" t="s">
        <v>46</v>
      </c>
      <c r="B47" s="2">
        <v>0.16020000000000001</v>
      </c>
      <c r="C47" s="2">
        <v>0.1482</v>
      </c>
      <c r="D47" s="2">
        <v>0.1283</v>
      </c>
      <c r="E47" s="2">
        <f t="shared" si="0"/>
        <v>0.14556666666666665</v>
      </c>
      <c r="F47" s="2">
        <f>GROα!G47:G136+GROα!G47:G58+GROα!G47:G58+GROα!F47:G58+GROα!F47:G53+GROα!G47:G136+[2]Sheet2!$E$3</f>
        <v>91.255999680255229</v>
      </c>
      <c r="G47" s="2">
        <f t="shared" si="2"/>
        <v>1.6112210690446462E-2</v>
      </c>
    </row>
    <row r="48" spans="1:7" s="2" customFormat="1">
      <c r="A48" s="2" t="s">
        <v>47</v>
      </c>
      <c r="B48" s="2">
        <v>1.3361000000000001</v>
      </c>
      <c r="C48" s="2">
        <v>1.3388</v>
      </c>
      <c r="D48" s="2">
        <v>1.5026999999999999</v>
      </c>
      <c r="E48" s="2">
        <f t="shared" si="0"/>
        <v>1.3925333333333334</v>
      </c>
      <c r="F48" s="2">
        <f>GROα!G48:G137+GROα!G48:G59+GROα!G48:G59+GROα!F48:G59+GROα!F48:G54+GROα!G48:G137+[2]Sheet2!$E$3</f>
        <v>2754.8152528375458</v>
      </c>
      <c r="G48" s="2">
        <f t="shared" si="2"/>
        <v>9.5416682678308926E-2</v>
      </c>
    </row>
    <row r="49" spans="1:7" s="2" customFormat="1">
      <c r="A49" s="2" t="s">
        <v>48</v>
      </c>
      <c r="B49" s="2">
        <v>8.3599999999999994E-2</v>
      </c>
      <c r="C49" s="2">
        <v>7.0400000000000004E-2</v>
      </c>
      <c r="D49" s="2">
        <v>5.6399999999999999E-2</v>
      </c>
      <c r="E49" s="2">
        <f t="shared" si="0"/>
        <v>7.0133333333333339E-2</v>
      </c>
      <c r="F49" s="2">
        <f>GROα!G49:G138+GROα!G49:G60+GROα!G49:G60+GROα!F49:G60+GROα!F49:G55+GROα!G49:G138+[2]Sheet2!$E$3</f>
        <v>-32.743486127687824</v>
      </c>
      <c r="G49" s="2">
        <f t="shared" si="2"/>
        <v>1.3601960642985758E-2</v>
      </c>
    </row>
    <row r="50" spans="1:7" s="2" customFormat="1">
      <c r="A50" s="2" t="s">
        <v>49</v>
      </c>
      <c r="B50" s="2">
        <v>7.1900000000000006E-2</v>
      </c>
      <c r="C50" s="2">
        <v>5.8299999999999998E-2</v>
      </c>
      <c r="D50" s="2">
        <v>5.3800000000000001E-2</v>
      </c>
      <c r="E50" s="2">
        <f t="shared" si="0"/>
        <v>6.133333333333333E-2</v>
      </c>
      <c r="F50" s="2">
        <f>GROα!G50:G139+GROα!G50:G61+GROα!G50:G61+GROα!F50:G61+GROα!F50:G56+GROα!G50:G139+[2]Sheet2!$E$3</f>
        <v>-46.666666666666671</v>
      </c>
      <c r="G50" s="2">
        <f t="shared" si="2"/>
        <v>9.4235520550020463E-3</v>
      </c>
    </row>
    <row r="51" spans="1:7" s="2" customFormat="1">
      <c r="A51" s="2" t="s">
        <v>50</v>
      </c>
      <c r="B51" s="2">
        <v>9.4700000000000006E-2</v>
      </c>
      <c r="C51" s="2">
        <v>7.3899999999999993E-2</v>
      </c>
      <c r="D51" s="2">
        <v>0.12859999999999999</v>
      </c>
      <c r="E51" s="2">
        <f t="shared" si="0"/>
        <v>9.9066666666666678E-2</v>
      </c>
      <c r="F51" s="2">
        <f>GROα!G51:G140+GROα!G51:G62+GROα!G51:G62+GROα!F51:G62+GROα!F51:G57+GROα!G51:G140+[2]Sheet2!$E$3</f>
        <v>-14.288863583223014</v>
      </c>
      <c r="G51" s="2">
        <f t="shared" si="2"/>
        <v>2.7610203427959897E-2</v>
      </c>
    </row>
    <row r="52" spans="1:7" s="2" customFormat="1">
      <c r="A52" s="2" t="s">
        <v>51</v>
      </c>
      <c r="B52" s="2">
        <v>0.1114</v>
      </c>
      <c r="C52" s="2">
        <v>0.20119999999999999</v>
      </c>
      <c r="D52" s="2">
        <v>0.16139999999999999</v>
      </c>
      <c r="E52" s="2">
        <f t="shared" si="0"/>
        <v>0.158</v>
      </c>
      <c r="F52" s="2">
        <f>GROα!G52:G141+GROα!G52:G63+GROα!G52:G63+GROα!F52:G63+GROα!F52:G58+GROα!G52:G141+[2]Sheet2!$E$3</f>
        <v>140.35696334319101</v>
      </c>
      <c r="G52" s="2">
        <f t="shared" si="2"/>
        <v>4.4996444303966883E-2</v>
      </c>
    </row>
    <row r="53" spans="1:7" s="2" customFormat="1">
      <c r="A53" s="2" t="s">
        <v>52</v>
      </c>
      <c r="B53" s="2">
        <v>0.16600000000000001</v>
      </c>
      <c r="C53" s="2">
        <v>0.15310000000000001</v>
      </c>
      <c r="D53" s="2">
        <v>0.1484</v>
      </c>
      <c r="E53" s="2">
        <f t="shared" si="0"/>
        <v>0.15583333333333335</v>
      </c>
      <c r="F53" s="2">
        <f>GROα!G53:G142+GROα!G53:G64+GROα!G53:G64+GROα!F53:G64+GROα!F53:G59+GROα!G53:G142+[2]Sheet2!$E$3</f>
        <v>180.73204253416097</v>
      </c>
      <c r="G53" s="2">
        <f t="shared" si="2"/>
        <v>9.112811494447438E-3</v>
      </c>
    </row>
    <row r="54" spans="1:7" s="2" customFormat="1">
      <c r="A54" s="25" t="s">
        <v>53</v>
      </c>
      <c r="B54" s="25">
        <v>2.7124999999999999</v>
      </c>
      <c r="C54" s="25">
        <v>2.7324999999999999</v>
      </c>
      <c r="D54" s="25">
        <v>2.7313000000000001</v>
      </c>
      <c r="E54" s="25">
        <f t="shared" si="0"/>
        <v>2.7254333333333336</v>
      </c>
      <c r="F54" s="25">
        <f>GROα!G54:G143+GROα!G54:G65+GROα!G54:G65+GROα!F54:G65+GROα!F54:G60+GROα!G54:G143+[2]Sheet2!$E$3</f>
        <v>5186.0182550965201</v>
      </c>
      <c r="G54" s="25">
        <f t="shared" si="2"/>
        <v>1.1216654284292369E-2</v>
      </c>
    </row>
    <row r="55" spans="1:7" s="2" customFormat="1">
      <c r="A55" s="2" t="s">
        <v>54</v>
      </c>
      <c r="B55" s="2">
        <v>0</v>
      </c>
      <c r="C55" s="2">
        <v>0</v>
      </c>
      <c r="D55" s="2">
        <v>0</v>
      </c>
      <c r="E55" s="2">
        <f t="shared" si="0"/>
        <v>0</v>
      </c>
      <c r="F55" s="2">
        <f>GROα!G55:G144+GROα!G55:G66+GROα!G55:G66+GROα!F55:G66+GROα!F55:G61+GROα!G55:G144+[2]Sheet2!$E$3</f>
        <v>-46.666666666666671</v>
      </c>
      <c r="G55" s="2">
        <f t="shared" si="2"/>
        <v>0</v>
      </c>
    </row>
    <row r="56" spans="1:7" s="2" customFormat="1">
      <c r="A56" s="2" t="s">
        <v>55</v>
      </c>
      <c r="B56" s="2">
        <v>6.1800000000000001E-2</v>
      </c>
      <c r="C56" s="2">
        <v>7.3599999999999999E-2</v>
      </c>
      <c r="D56" s="2">
        <v>5.45E-2</v>
      </c>
      <c r="E56" s="2">
        <f t="shared" si="0"/>
        <v>6.3299999999999995E-2</v>
      </c>
      <c r="F56" s="2">
        <f>GROα!G56:G145+GROα!G56:G67+GROα!G56:G67+GROα!F56:G67+GROα!F56:G62+GROα!G56:G145+[2]Sheet2!$E$3</f>
        <v>-46.666666666666671</v>
      </c>
      <c r="G56" s="2">
        <f t="shared" si="2"/>
        <v>9.6379458392336758E-3</v>
      </c>
    </row>
    <row r="57" spans="1:7" s="2" customFormat="1">
      <c r="A57" s="2" t="s">
        <v>56</v>
      </c>
      <c r="B57" s="2">
        <v>0</v>
      </c>
      <c r="C57" s="2">
        <v>0</v>
      </c>
      <c r="D57" s="2">
        <v>0</v>
      </c>
      <c r="E57" s="2">
        <f t="shared" si="0"/>
        <v>0</v>
      </c>
      <c r="F57" s="2">
        <f>GROα!G57:G146+GROα!G57:G68+GROα!G57:G68+GROα!F57:G68+GROα!F57:G63+GROα!G57:G146+[2]Sheet2!$E$3</f>
        <v>-46.666666666666671</v>
      </c>
      <c r="G57" s="2">
        <f t="shared" si="2"/>
        <v>0</v>
      </c>
    </row>
    <row r="58" spans="1:7" s="2" customFormat="1">
      <c r="A58" s="2" t="s">
        <v>57</v>
      </c>
      <c r="B58" s="2">
        <v>2.87E-2</v>
      </c>
      <c r="C58" s="2">
        <v>1.44E-2</v>
      </c>
      <c r="D58" s="2">
        <v>4.6800000000000001E-2</v>
      </c>
      <c r="E58" s="2">
        <f t="shared" si="0"/>
        <v>2.9966666666666669E-2</v>
      </c>
      <c r="F58" s="2">
        <f>GROα!G58:G147+GROα!G58:G69+GROα!G58:G69+GROα!F58:G69+GROα!F58:G64+GROα!G58:G147+[2]Sheet2!$E$3</f>
        <v>-46.666666666666671</v>
      </c>
      <c r="G58" s="2">
        <f t="shared" si="2"/>
        <v>1.6237097441763819E-2</v>
      </c>
    </row>
    <row r="59" spans="1:7" s="2" customFormat="1">
      <c r="A59" s="2" t="s">
        <v>58</v>
      </c>
      <c r="B59" s="2">
        <v>7.17E-2</v>
      </c>
      <c r="C59" s="2">
        <v>4.1000000000000002E-2</v>
      </c>
      <c r="D59" s="2">
        <v>1.83E-2</v>
      </c>
      <c r="E59" s="2">
        <f t="shared" si="0"/>
        <v>4.3666666666666666E-2</v>
      </c>
      <c r="F59" s="2">
        <f>GROα!G59:G148+GROα!G59:G70+GROα!G59:G70+GROα!F59:G70+GROα!F59:G65+GROα!G59:G148+[2]Sheet2!$E$3</f>
        <v>-46.666666666666671</v>
      </c>
      <c r="G59" s="2">
        <f t="shared" si="2"/>
        <v>2.6799689052922484E-2</v>
      </c>
    </row>
    <row r="60" spans="1:7" s="2" customFormat="1">
      <c r="A60" s="2" t="s">
        <v>59</v>
      </c>
      <c r="B60" s="2">
        <v>0.1171</v>
      </c>
      <c r="C60" s="2">
        <v>0.19040000000000001</v>
      </c>
      <c r="D60" s="2">
        <v>0.16370000000000001</v>
      </c>
      <c r="E60" s="2">
        <f t="shared" si="0"/>
        <v>0.15706666666666666</v>
      </c>
      <c r="F60" s="2">
        <f>GROα!G60:G149+GROα!G60:G71+GROα!G60:G71+GROα!F60:G71+GROα!F60:G66+GROα!G60:G149+[2]Sheet2!$E$3</f>
        <v>174.93237226302145</v>
      </c>
      <c r="G60" s="2">
        <f t="shared" si="2"/>
        <v>3.7097484191429247E-2</v>
      </c>
    </row>
    <row r="61" spans="1:7" s="2" customFormat="1">
      <c r="A61" s="2" t="s">
        <v>60</v>
      </c>
      <c r="B61" s="2">
        <v>0.1429</v>
      </c>
      <c r="C61" s="2">
        <v>6.13E-2</v>
      </c>
      <c r="D61" s="2">
        <v>0.12909999999999999</v>
      </c>
      <c r="E61" s="2">
        <f t="shared" si="0"/>
        <v>0.11109999999999999</v>
      </c>
      <c r="F61" s="2">
        <f>GROα!G61:G150+GROα!G61:G72+GROα!G61:G72+GROα!F61:G72+GROα!F61:G67+GROα!G61:G150+[2]Sheet2!$E$3</f>
        <v>115.11772699822605</v>
      </c>
      <c r="G61" s="2">
        <f t="shared" si="2"/>
        <v>4.3676538324368137E-2</v>
      </c>
    </row>
    <row r="62" spans="1:7" s="2" customFormat="1">
      <c r="A62" s="2" t="s">
        <v>61</v>
      </c>
      <c r="B62" s="2">
        <v>0</v>
      </c>
      <c r="C62" s="2">
        <v>0</v>
      </c>
      <c r="D62" s="2">
        <v>0</v>
      </c>
      <c r="E62" s="2">
        <f t="shared" si="0"/>
        <v>0</v>
      </c>
      <c r="F62" s="2">
        <f>GROα!G62:G151+GROα!G62:G73+GROα!G62:G73+GROα!F62:G73+GROα!F62:G68+GROα!G62:G151+[2]Sheet2!$E$3</f>
        <v>-46.666666666666671</v>
      </c>
      <c r="G62" s="2">
        <f t="shared" si="2"/>
        <v>0</v>
      </c>
    </row>
    <row r="63" spans="1:7" s="2" customFormat="1">
      <c r="A63" s="2" t="s">
        <v>62</v>
      </c>
      <c r="B63" s="2">
        <v>8.72E-2</v>
      </c>
      <c r="C63" s="2">
        <v>8.6499999999999994E-2</v>
      </c>
      <c r="D63" s="2">
        <v>6.8699999999999997E-2</v>
      </c>
      <c r="E63" s="2">
        <f t="shared" si="0"/>
        <v>8.0799999999999997E-2</v>
      </c>
      <c r="F63" s="2">
        <f>GROα!G63:G152+GROα!G63:G74+GROα!G63:G74+GROα!F63:G74+GROα!F63:G69+GROα!G63:G152+[2]Sheet2!$E$3</f>
        <v>-24.82348461580159</v>
      </c>
      <c r="G63" s="2">
        <f t="shared" si="2"/>
        <v>1.048475083156483E-2</v>
      </c>
    </row>
    <row r="64" spans="1:7" s="2" customFormat="1">
      <c r="A64" s="2" t="s">
        <v>63</v>
      </c>
      <c r="B64" s="2">
        <v>1.38E-2</v>
      </c>
      <c r="C64" s="2">
        <v>1.8200000000000001E-2</v>
      </c>
      <c r="D64" s="2">
        <v>2.2200000000000001E-2</v>
      </c>
      <c r="E64" s="2">
        <f t="shared" si="0"/>
        <v>1.8066666666666665E-2</v>
      </c>
      <c r="F64" s="2">
        <f>GROα!G64:G153+GROα!G64:G75+GROα!G64:G75+GROα!F64:G75+GROα!F64:G70+GROα!G64:G153+[2]Sheet2!$E$3</f>
        <v>-46.666666666666671</v>
      </c>
      <c r="G64" s="2">
        <f t="shared" si="2"/>
        <v>4.2015870017569953E-3</v>
      </c>
    </row>
    <row r="65" spans="1:7" s="2" customFormat="1">
      <c r="A65" s="2" t="s">
        <v>64</v>
      </c>
      <c r="B65" s="2">
        <v>9.35E-2</v>
      </c>
      <c r="C65" s="2">
        <v>7.0000000000000007E-2</v>
      </c>
      <c r="D65" s="2">
        <v>6.2700000000000006E-2</v>
      </c>
      <c r="E65" s="2">
        <f t="shared" si="0"/>
        <v>7.5400000000000009E-2</v>
      </c>
      <c r="F65" s="2">
        <f>GROα!G65:G154+GROα!G65:G76+GROα!G65:G76+GROα!F65:G76+GROα!F65:G71+GROα!G65:G154+[2]Sheet2!$E$3</f>
        <v>-46.666666666666671</v>
      </c>
      <c r="G65" s="2">
        <f t="shared" si="2"/>
        <v>1.6094408967091658E-2</v>
      </c>
    </row>
    <row r="66" spans="1:7" s="2" customFormat="1">
      <c r="A66" s="2" t="s">
        <v>65</v>
      </c>
      <c r="B66" s="2">
        <v>0</v>
      </c>
      <c r="C66" s="2">
        <v>0</v>
      </c>
      <c r="D66" s="2">
        <v>0</v>
      </c>
      <c r="E66" s="2">
        <f t="shared" si="0"/>
        <v>0</v>
      </c>
      <c r="F66" s="2">
        <f>GROα!G66:G155+GROα!G66:G77+GROα!G66:G77+GROα!F66:G77+GROα!F66:G72+GROα!G66:G155+[2]Sheet2!$E$3</f>
        <v>-46.666666666666671</v>
      </c>
      <c r="G66" s="2">
        <f t="shared" si="2"/>
        <v>0</v>
      </c>
    </row>
    <row r="67" spans="1:7" s="2" customFormat="1">
      <c r="A67" s="25" t="s">
        <v>66</v>
      </c>
      <c r="B67" s="25">
        <v>1.8567</v>
      </c>
      <c r="C67" s="25">
        <v>2.0255000000000001</v>
      </c>
      <c r="D67" s="25"/>
      <c r="E67" s="25">
        <f t="shared" si="0"/>
        <v>1.9411</v>
      </c>
      <c r="F67" s="25">
        <f>GROα!G67:G156+GROα!G67:G78+GROα!G67:G78+GROα!F67:G78+GROα!F67:G73+GROα!G67:G156+[2]Sheet2!$E$3</f>
        <v>3001.3791597235368</v>
      </c>
      <c r="G67" s="25">
        <f t="shared" si="2"/>
        <v>0.11935962466428941</v>
      </c>
    </row>
    <row r="68" spans="1:7" s="2" customFormat="1">
      <c r="A68" s="2" t="s">
        <v>67</v>
      </c>
      <c r="B68" s="2">
        <v>0.22919999999999999</v>
      </c>
      <c r="C68" s="2">
        <v>0.20469999999999999</v>
      </c>
      <c r="D68" s="2">
        <v>0.1903</v>
      </c>
      <c r="E68" s="2">
        <f t="shared" si="0"/>
        <v>0.20806666666666665</v>
      </c>
      <c r="F68" s="2">
        <f>5*(D68-0.0696)/0.0015</f>
        <v>402.33333333333337</v>
      </c>
      <c r="G68" s="2">
        <f t="shared" si="2"/>
        <v>1.9667316373449078E-2</v>
      </c>
    </row>
    <row r="69" spans="1:7" s="2" customFormat="1">
      <c r="A69" s="2" t="s">
        <v>68</v>
      </c>
      <c r="B69" s="2">
        <v>0.1018</v>
      </c>
      <c r="C69" s="2">
        <v>7.8700000000000006E-2</v>
      </c>
      <c r="D69" s="2">
        <v>0.11509999999999999</v>
      </c>
      <c r="E69" s="2">
        <f t="shared" si="0"/>
        <v>9.853333333333332E-2</v>
      </c>
      <c r="F69" s="2">
        <f>5*(D69-0.0696)/0.0015</f>
        <v>151.66666666666666</v>
      </c>
      <c r="G69" s="2">
        <f t="shared" si="2"/>
        <v>1.8418559480408235E-2</v>
      </c>
    </row>
    <row r="70" spans="1:7" s="2" customFormat="1">
      <c r="A70" s="2" t="s">
        <v>69</v>
      </c>
      <c r="B70" s="2">
        <v>0.1085</v>
      </c>
      <c r="C70" s="2">
        <v>0.1031</v>
      </c>
      <c r="D70" s="2">
        <v>9.7500000000000003E-2</v>
      </c>
      <c r="E70" s="2">
        <f t="shared" si="0"/>
        <v>0.10303333333333335</v>
      </c>
      <c r="F70" s="2">
        <f>5*(D70-0.0696)/0.0015</f>
        <v>93.000000000000028</v>
      </c>
      <c r="G70" s="2">
        <f t="shared" si="2"/>
        <v>5.5003030219555457E-3</v>
      </c>
    </row>
    <row r="71" spans="1:7" s="2" customFormat="1">
      <c r="A71" s="2" t="s">
        <v>70</v>
      </c>
      <c r="B71" s="2">
        <v>6.1499999999999999E-2</v>
      </c>
      <c r="C71" s="2">
        <v>5.5800000000000002E-2</v>
      </c>
      <c r="D71" s="2">
        <v>5.6399999999999999E-2</v>
      </c>
      <c r="E71" s="2">
        <f t="shared" si="0"/>
        <v>5.79E-2</v>
      </c>
      <c r="F71" s="2">
        <f>5*(D71-0.0696)/0.0015</f>
        <v>-43.999999999999986</v>
      </c>
      <c r="G71" s="2">
        <f t="shared" si="2"/>
        <v>3.1320919526731639E-3</v>
      </c>
    </row>
    <row r="72" spans="1:7" s="2" customFormat="1">
      <c r="A72" s="2" t="s">
        <v>71</v>
      </c>
      <c r="B72" s="2">
        <v>7.5200000000000003E-2</v>
      </c>
      <c r="C72" s="2">
        <v>7.4200000000000002E-2</v>
      </c>
      <c r="D72" s="2">
        <v>6.9800000000000001E-2</v>
      </c>
      <c r="E72" s="2">
        <f t="shared" si="0"/>
        <v>7.3066666666666669E-2</v>
      </c>
      <c r="F72" s="2">
        <f t="shared" ref="F72:F97" si="3">5*(D72-0.0696)/0.0015</f>
        <v>0.66666666666668573</v>
      </c>
      <c r="G72" s="2">
        <f t="shared" si="2"/>
        <v>2.8728615235220334E-3</v>
      </c>
    </row>
    <row r="73" spans="1:7" s="2" customFormat="1">
      <c r="A73" s="2" t="s">
        <v>72</v>
      </c>
      <c r="B73" s="2">
        <v>0.104</v>
      </c>
      <c r="C73" s="2">
        <v>9.0300000000000005E-2</v>
      </c>
      <c r="D73" s="2">
        <v>0.15770000000000001</v>
      </c>
      <c r="E73" s="2">
        <f t="shared" ref="E73:E97" si="4">AVERAGE(B73:D73)</f>
        <v>0.11733333333333333</v>
      </c>
      <c r="F73" s="2">
        <f t="shared" si="3"/>
        <v>293.66666666666669</v>
      </c>
      <c r="G73" s="2">
        <f t="shared" si="2"/>
        <v>3.562335376313322E-2</v>
      </c>
    </row>
    <row r="74" spans="1:7" s="2" customFormat="1">
      <c r="A74" s="2" t="s">
        <v>73</v>
      </c>
      <c r="B74" s="2">
        <v>0.1447</v>
      </c>
      <c r="C74" s="2">
        <v>0.18310000000000001</v>
      </c>
      <c r="D74" s="2">
        <v>9.7199999999999995E-2</v>
      </c>
      <c r="E74" s="2">
        <f t="shared" si="4"/>
        <v>0.14166666666666666</v>
      </c>
      <c r="F74" s="2">
        <f t="shared" si="3"/>
        <v>92</v>
      </c>
      <c r="G74" s="2">
        <f t="shared" si="2"/>
        <v>4.3030260670060286E-2</v>
      </c>
    </row>
    <row r="75" spans="1:7" s="2" customFormat="1">
      <c r="A75" s="25" t="s">
        <v>74</v>
      </c>
      <c r="B75" s="25">
        <v>1.6263000000000001</v>
      </c>
      <c r="C75" s="25">
        <v>1.5299</v>
      </c>
      <c r="D75" s="25">
        <v>1.6102000000000001</v>
      </c>
      <c r="E75" s="25">
        <f t="shared" si="4"/>
        <v>1.5888</v>
      </c>
      <c r="F75" s="25">
        <f t="shared" si="3"/>
        <v>5135.333333333333</v>
      </c>
      <c r="G75" s="25">
        <f t="shared" si="2"/>
        <v>5.1640197520929632E-2</v>
      </c>
    </row>
    <row r="76" spans="1:7" s="2" customFormat="1">
      <c r="A76" s="25" t="s">
        <v>75</v>
      </c>
      <c r="B76" s="25">
        <v>1.8062</v>
      </c>
      <c r="C76" s="25">
        <v>1.7269000000000001</v>
      </c>
      <c r="D76" s="25">
        <v>1.7015</v>
      </c>
      <c r="E76" s="25">
        <f t="shared" si="4"/>
        <v>1.7448666666666668</v>
      </c>
      <c r="F76" s="25">
        <f t="shared" si="3"/>
        <v>5439.6666666666661</v>
      </c>
      <c r="G76" s="25">
        <f t="shared" si="2"/>
        <v>5.4613398844356571E-2</v>
      </c>
    </row>
    <row r="77" spans="1:7" s="2" customFormat="1">
      <c r="A77" s="25" t="s">
        <v>76</v>
      </c>
      <c r="B77" s="25">
        <v>1.8041</v>
      </c>
      <c r="C77" s="25">
        <v>1.7045999999999999</v>
      </c>
      <c r="D77" s="25">
        <v>1.7662</v>
      </c>
      <c r="E77" s="25">
        <f t="shared" si="4"/>
        <v>1.7583000000000002</v>
      </c>
      <c r="F77" s="25">
        <f t="shared" si="3"/>
        <v>5655.3333333333339</v>
      </c>
      <c r="G77" s="25">
        <f t="shared" ref="G77:G97" si="5">STDEV(B77:D77)</f>
        <v>5.0218223783791149E-2</v>
      </c>
    </row>
    <row r="78" spans="1:7" s="2" customFormat="1">
      <c r="A78" s="2" t="s">
        <v>77</v>
      </c>
      <c r="B78" s="2">
        <v>7.4399999999999994E-2</v>
      </c>
      <c r="C78" s="2">
        <v>0.11119999999999999</v>
      </c>
      <c r="D78" s="2">
        <v>8.5000000000000006E-2</v>
      </c>
      <c r="E78" s="2">
        <f t="shared" si="4"/>
        <v>9.0200000000000002E-2</v>
      </c>
      <c r="F78" s="2">
        <f t="shared" si="3"/>
        <v>51.333333333333371</v>
      </c>
      <c r="G78" s="2">
        <f t="shared" si="5"/>
        <v>1.8943072612435375E-2</v>
      </c>
    </row>
    <row r="79" spans="1:7" s="2" customFormat="1">
      <c r="A79" s="2" t="s">
        <v>78</v>
      </c>
      <c r="B79" s="2">
        <v>0.1421</v>
      </c>
      <c r="C79" s="2">
        <v>0.1108</v>
      </c>
      <c r="D79" s="2">
        <v>0.15720000000000001</v>
      </c>
      <c r="E79" s="2">
        <f t="shared" si="4"/>
        <v>0.13670000000000002</v>
      </c>
      <c r="F79" s="2">
        <f t="shared" si="3"/>
        <v>292.00000000000006</v>
      </c>
      <c r="G79" s="2">
        <f t="shared" si="5"/>
        <v>2.3666643192476529E-2</v>
      </c>
    </row>
    <row r="80" spans="1:7" s="2" customFormat="1">
      <c r="A80" s="2" t="s">
        <v>79</v>
      </c>
      <c r="B80" s="2">
        <v>0</v>
      </c>
      <c r="C80" s="2">
        <v>0</v>
      </c>
      <c r="D80" s="2">
        <v>0</v>
      </c>
      <c r="E80" s="2">
        <f t="shared" si="4"/>
        <v>0</v>
      </c>
      <c r="F80" s="2">
        <f t="shared" si="3"/>
        <v>-231.99999999999997</v>
      </c>
      <c r="G80" s="2">
        <f t="shared" si="5"/>
        <v>0</v>
      </c>
    </row>
    <row r="81" spans="1:7" s="2" customFormat="1">
      <c r="A81" s="2" t="s">
        <v>80</v>
      </c>
      <c r="B81" s="2">
        <v>3.9699999999999999E-2</v>
      </c>
      <c r="C81" s="2">
        <v>1.5699999999999999E-2</v>
      </c>
      <c r="D81" s="2">
        <v>4.7800000000000002E-2</v>
      </c>
      <c r="E81" s="2">
        <f t="shared" si="4"/>
        <v>3.44E-2</v>
      </c>
      <c r="F81" s="2">
        <f t="shared" si="3"/>
        <v>-72.666666666666643</v>
      </c>
      <c r="G81" s="2">
        <f t="shared" si="5"/>
        <v>1.669341187414964E-2</v>
      </c>
    </row>
    <row r="82" spans="1:7" s="2" customFormat="1">
      <c r="A82" s="2" t="s">
        <v>81</v>
      </c>
      <c r="B82" s="2">
        <v>0.20430000000000001</v>
      </c>
      <c r="C82" s="2">
        <v>0.26669999999999999</v>
      </c>
      <c r="D82" s="2">
        <v>0.20269999999999999</v>
      </c>
      <c r="E82" s="2">
        <f t="shared" si="4"/>
        <v>0.22456666666666666</v>
      </c>
      <c r="F82" s="2">
        <f t="shared" si="3"/>
        <v>443.66666666666663</v>
      </c>
      <c r="G82" s="2">
        <f t="shared" si="5"/>
        <v>3.6497305836641514E-2</v>
      </c>
    </row>
    <row r="83" spans="1:7" s="2" customFormat="1">
      <c r="A83" s="2" t="s">
        <v>82</v>
      </c>
      <c r="B83" s="2">
        <v>0.22409999999999999</v>
      </c>
      <c r="C83" s="2">
        <v>0.16220000000000001</v>
      </c>
      <c r="D83" s="2">
        <v>0.2261</v>
      </c>
      <c r="E83" s="2">
        <f t="shared" si="4"/>
        <v>0.20413333333333331</v>
      </c>
      <c r="F83" s="2">
        <f t="shared" si="3"/>
        <v>521.66666666666663</v>
      </c>
      <c r="G83" s="2">
        <f t="shared" si="5"/>
        <v>3.6329097612428272E-2</v>
      </c>
    </row>
    <row r="84" spans="1:7" s="2" customFormat="1">
      <c r="A84" s="2" t="s">
        <v>83</v>
      </c>
      <c r="B84" s="2">
        <v>0.1051</v>
      </c>
      <c r="C84" s="2">
        <v>0.13420000000000001</v>
      </c>
      <c r="D84" s="2">
        <v>9.7900000000000001E-2</v>
      </c>
      <c r="E84" s="2">
        <f t="shared" si="4"/>
        <v>0.1124</v>
      </c>
      <c r="F84" s="2">
        <f t="shared" si="3"/>
        <v>94.333333333333343</v>
      </c>
      <c r="G84" s="2">
        <f t="shared" si="5"/>
        <v>1.9219521325985221E-2</v>
      </c>
    </row>
    <row r="85" spans="1:7" s="2" customFormat="1">
      <c r="A85" s="2" t="s">
        <v>84</v>
      </c>
      <c r="B85" s="2">
        <v>0.106</v>
      </c>
      <c r="C85" s="2">
        <v>8.1299999999999997E-2</v>
      </c>
      <c r="D85" s="2">
        <v>0.1119</v>
      </c>
      <c r="E85" s="2">
        <f t="shared" si="4"/>
        <v>9.973333333333334E-2</v>
      </c>
      <c r="F85" s="2">
        <f t="shared" si="3"/>
        <v>141</v>
      </c>
      <c r="G85" s="2">
        <f t="shared" si="5"/>
        <v>1.6234017781600808E-2</v>
      </c>
    </row>
    <row r="86" spans="1:7" s="2" customFormat="1">
      <c r="A86" s="2" t="s">
        <v>85</v>
      </c>
      <c r="B86" s="2">
        <v>7.8399999999999997E-2</v>
      </c>
      <c r="C86" s="2">
        <v>7.0599999999999996E-2</v>
      </c>
      <c r="D86" s="2">
        <v>5.5399999999999998E-2</v>
      </c>
      <c r="E86" s="2">
        <f t="shared" si="4"/>
        <v>6.8133333333333337E-2</v>
      </c>
      <c r="F86" s="2">
        <f t="shared" si="3"/>
        <v>-47.333333333333321</v>
      </c>
      <c r="G86" s="2">
        <f t="shared" si="5"/>
        <v>1.169672318785619E-2</v>
      </c>
    </row>
    <row r="87" spans="1:7" s="2" customFormat="1">
      <c r="A87" s="2" t="s">
        <v>86</v>
      </c>
      <c r="B87" s="2">
        <v>6.6299999999999998E-2</v>
      </c>
      <c r="C87" s="2">
        <v>3.09E-2</v>
      </c>
      <c r="D87" s="2">
        <v>6.2300000000000001E-2</v>
      </c>
      <c r="E87" s="2">
        <f t="shared" si="4"/>
        <v>5.3166666666666668E-2</v>
      </c>
      <c r="F87" s="2">
        <f t="shared" si="3"/>
        <v>-24.333333333333314</v>
      </c>
      <c r="G87" s="2">
        <f t="shared" si="5"/>
        <v>1.9386937182890258E-2</v>
      </c>
    </row>
    <row r="88" spans="1:7" s="2" customFormat="1">
      <c r="A88" s="2" t="s">
        <v>87</v>
      </c>
      <c r="B88" s="2">
        <v>5.7099999999999998E-2</v>
      </c>
      <c r="C88" s="2">
        <v>6.7000000000000004E-2</v>
      </c>
      <c r="D88" s="2">
        <v>5.11E-2</v>
      </c>
      <c r="E88" s="2">
        <f t="shared" si="4"/>
        <v>5.8400000000000001E-2</v>
      </c>
      <c r="F88" s="2">
        <f t="shared" si="3"/>
        <v>-61.666666666666643</v>
      </c>
      <c r="G88" s="2">
        <f t="shared" si="5"/>
        <v>8.0293212664583613E-3</v>
      </c>
    </row>
    <row r="89" spans="1:7" s="2" customFormat="1">
      <c r="A89" s="25" t="s">
        <v>88</v>
      </c>
      <c r="B89" s="25">
        <v>1.3165</v>
      </c>
      <c r="C89" s="25">
        <v>1.3809</v>
      </c>
      <c r="D89" s="25">
        <v>1.3696999999999999</v>
      </c>
      <c r="E89" s="25">
        <f t="shared" si="4"/>
        <v>1.3556999999999999</v>
      </c>
      <c r="F89" s="25">
        <f t="shared" si="3"/>
        <v>4333.666666666667</v>
      </c>
      <c r="G89" s="25">
        <f t="shared" si="5"/>
        <v>3.440697603684461E-2</v>
      </c>
    </row>
    <row r="90" spans="1:7" s="2" customFormat="1">
      <c r="A90" s="2" t="s">
        <v>89</v>
      </c>
      <c r="B90" s="2">
        <v>0.1191</v>
      </c>
      <c r="C90" s="2">
        <v>0.13059999999999999</v>
      </c>
      <c r="D90" s="2">
        <v>8.9099999999999999E-2</v>
      </c>
      <c r="E90" s="2">
        <f t="shared" si="4"/>
        <v>0.11293333333333333</v>
      </c>
      <c r="F90" s="2">
        <f t="shared" si="3"/>
        <v>65.000000000000014</v>
      </c>
      <c r="G90" s="2">
        <f t="shared" si="5"/>
        <v>2.142623003081345E-2</v>
      </c>
    </row>
    <row r="91" spans="1:7" s="2" customFormat="1">
      <c r="A91" s="2" t="s">
        <v>90</v>
      </c>
      <c r="B91" s="2">
        <v>0.10299999999999999</v>
      </c>
      <c r="C91" s="2">
        <v>7.3499999999999996E-2</v>
      </c>
      <c r="D91" s="2">
        <v>0.1197</v>
      </c>
      <c r="E91" s="2">
        <f t="shared" si="4"/>
        <v>9.873333333333334E-2</v>
      </c>
      <c r="F91" s="2">
        <f t="shared" si="3"/>
        <v>167.00000000000003</v>
      </c>
      <c r="G91" s="2">
        <f t="shared" si="5"/>
        <v>2.3393660109810321E-2</v>
      </c>
    </row>
    <row r="92" spans="1:7" s="2" customFormat="1">
      <c r="A92" s="25" t="s">
        <v>91</v>
      </c>
      <c r="B92" s="25">
        <v>1.7083999999999999</v>
      </c>
      <c r="C92" s="25">
        <v>1.7688999999999999</v>
      </c>
      <c r="D92" s="25">
        <v>1.7339</v>
      </c>
      <c r="E92" s="25">
        <f t="shared" si="4"/>
        <v>1.7370666666666665</v>
      </c>
      <c r="F92" s="25">
        <f t="shared" si="3"/>
        <v>5547.666666666667</v>
      </c>
      <c r="G92" s="25">
        <f t="shared" si="5"/>
        <v>3.037405691265711E-2</v>
      </c>
    </row>
    <row r="93" spans="1:7" s="2" customFormat="1">
      <c r="A93" s="2" t="s">
        <v>92</v>
      </c>
      <c r="B93" s="2">
        <v>0.3483</v>
      </c>
      <c r="C93" s="2">
        <v>0.33310000000000001</v>
      </c>
      <c r="D93" s="2">
        <v>0.38100000000000001</v>
      </c>
      <c r="E93" s="2">
        <f t="shared" si="4"/>
        <v>0.35413333333333336</v>
      </c>
      <c r="F93" s="2">
        <f t="shared" si="3"/>
        <v>1038</v>
      </c>
      <c r="G93" s="2">
        <f t="shared" si="5"/>
        <v>2.4476996003049728E-2</v>
      </c>
    </row>
    <row r="94" spans="1:7" s="2" customFormat="1">
      <c r="A94" s="2" t="s">
        <v>93</v>
      </c>
      <c r="B94" s="2">
        <v>2.3E-2</v>
      </c>
      <c r="C94" s="2">
        <v>1.9400000000000001E-2</v>
      </c>
      <c r="D94" s="2">
        <v>4.3E-3</v>
      </c>
      <c r="E94" s="2">
        <f t="shared" si="4"/>
        <v>1.5566666666666666E-2</v>
      </c>
      <c r="F94" s="2">
        <f t="shared" si="3"/>
        <v>-217.66666666666666</v>
      </c>
      <c r="G94" s="2">
        <f t="shared" si="5"/>
        <v>9.921861384505095E-3</v>
      </c>
    </row>
    <row r="95" spans="1:7" s="2" customFormat="1">
      <c r="A95" s="2" t="s">
        <v>94</v>
      </c>
      <c r="B95" s="2">
        <v>0.1111</v>
      </c>
      <c r="C95" s="2">
        <v>9.6600000000000005E-2</v>
      </c>
      <c r="D95" s="2">
        <v>0.1019</v>
      </c>
      <c r="E95" s="2">
        <f t="shared" si="4"/>
        <v>0.1032</v>
      </c>
      <c r="F95" s="2">
        <f t="shared" si="3"/>
        <v>107.66666666666669</v>
      </c>
      <c r="G95" s="2">
        <f t="shared" si="5"/>
        <v>7.3368930754100538E-3</v>
      </c>
    </row>
    <row r="96" spans="1:7" s="2" customFormat="1">
      <c r="A96" s="2" t="s">
        <v>95</v>
      </c>
      <c r="B96" s="2">
        <v>5.4100000000000002E-2</v>
      </c>
      <c r="C96" s="2">
        <v>5.6800000000000003E-2</v>
      </c>
      <c r="D96" s="2">
        <v>5.5599999999999997E-2</v>
      </c>
      <c r="E96" s="2">
        <f t="shared" si="4"/>
        <v>5.5499999999999994E-2</v>
      </c>
      <c r="F96" s="2">
        <f t="shared" si="3"/>
        <v>-46.666666666666664</v>
      </c>
      <c r="G96" s="2">
        <f t="shared" si="5"/>
        <v>1.3527749258468685E-3</v>
      </c>
    </row>
    <row r="97" spans="1:7" s="2" customFormat="1">
      <c r="A97" s="2" t="s">
        <v>96</v>
      </c>
      <c r="B97" s="2">
        <v>0.1032</v>
      </c>
      <c r="C97" s="2">
        <v>0.121</v>
      </c>
      <c r="D97" s="2">
        <v>9.35E-2</v>
      </c>
      <c r="E97" s="2">
        <f t="shared" si="4"/>
        <v>0.10589999999999999</v>
      </c>
      <c r="F97" s="2">
        <f t="shared" si="3"/>
        <v>79.666666666666686</v>
      </c>
      <c r="G97" s="2">
        <f t="shared" si="5"/>
        <v>1.3947401191619956E-2</v>
      </c>
    </row>
    <row r="99" spans="1:7" ht="24">
      <c r="A99" s="3" t="s">
        <v>99</v>
      </c>
      <c r="B99">
        <v>0</v>
      </c>
      <c r="C99">
        <v>50</v>
      </c>
      <c r="D99">
        <v>100</v>
      </c>
      <c r="E99">
        <v>200</v>
      </c>
      <c r="F99">
        <v>400</v>
      </c>
      <c r="G99">
        <v>800</v>
      </c>
    </row>
    <row r="100" spans="1:7">
      <c r="A100" s="4" t="s">
        <v>1</v>
      </c>
      <c r="B100">
        <v>0</v>
      </c>
      <c r="C100">
        <v>1.0699999999999999E-2</v>
      </c>
      <c r="D100">
        <v>6.59E-2</v>
      </c>
      <c r="E100">
        <v>0.185</v>
      </c>
      <c r="F100">
        <v>0.43419999999999997</v>
      </c>
      <c r="G100">
        <v>0.93189999999999995</v>
      </c>
    </row>
    <row r="101" spans="1:7">
      <c r="A101" s="4" t="s">
        <v>1</v>
      </c>
      <c r="B101">
        <v>0</v>
      </c>
      <c r="C101">
        <v>0.1389</v>
      </c>
      <c r="D101">
        <v>0.28599999999999998</v>
      </c>
      <c r="E101">
        <v>0.50509999999999999</v>
      </c>
      <c r="F101">
        <v>1.0093000000000001</v>
      </c>
      <c r="G101">
        <v>1.6791</v>
      </c>
    </row>
    <row r="102" spans="1:7">
      <c r="A102" s="4" t="s">
        <v>1</v>
      </c>
      <c r="B102">
        <v>0</v>
      </c>
      <c r="C102">
        <v>0.11650000000000001</v>
      </c>
      <c r="D102">
        <v>0.23899999999999999</v>
      </c>
      <c r="E102">
        <v>0.41489999999999999</v>
      </c>
      <c r="F102">
        <v>0.74480000000000002</v>
      </c>
      <c r="G102">
        <v>1.204</v>
      </c>
    </row>
    <row r="108" spans="1:7">
      <c r="A108">
        <v>0</v>
      </c>
      <c r="B108">
        <v>0</v>
      </c>
    </row>
    <row r="109" spans="1:7">
      <c r="A109">
        <v>50</v>
      </c>
      <c r="B109">
        <v>1.0699999999999999E-2</v>
      </c>
    </row>
    <row r="110" spans="1:7">
      <c r="A110">
        <v>100</v>
      </c>
      <c r="B110">
        <v>6.59E-2</v>
      </c>
    </row>
    <row r="111" spans="1:7">
      <c r="A111">
        <v>200</v>
      </c>
      <c r="B111">
        <v>0.185</v>
      </c>
    </row>
    <row r="112" spans="1:7">
      <c r="A112">
        <v>400</v>
      </c>
      <c r="B112">
        <v>0.43419999999999997</v>
      </c>
    </row>
    <row r="113" spans="1:2">
      <c r="A113">
        <v>800</v>
      </c>
      <c r="B113">
        <v>0.93189999999999995</v>
      </c>
    </row>
    <row r="118" spans="1:2">
      <c r="A118">
        <v>0</v>
      </c>
      <c r="B118">
        <v>0</v>
      </c>
    </row>
    <row r="119" spans="1:2">
      <c r="A119">
        <v>50</v>
      </c>
      <c r="B119">
        <v>0.1389</v>
      </c>
    </row>
    <row r="120" spans="1:2">
      <c r="A120">
        <v>100</v>
      </c>
      <c r="B120">
        <v>0.28599999999999998</v>
      </c>
    </row>
    <row r="121" spans="1:2">
      <c r="A121">
        <v>200</v>
      </c>
      <c r="B121">
        <v>0.50509999999999999</v>
      </c>
    </row>
    <row r="122" spans="1:2">
      <c r="A122">
        <v>400</v>
      </c>
      <c r="B122">
        <v>1.0093000000000001</v>
      </c>
    </row>
    <row r="123" spans="1:2">
      <c r="A123">
        <v>800</v>
      </c>
      <c r="B123">
        <v>1.6791</v>
      </c>
    </row>
    <row r="131" spans="1:2">
      <c r="A131">
        <v>0</v>
      </c>
      <c r="B131">
        <v>0</v>
      </c>
    </row>
    <row r="132" spans="1:2">
      <c r="A132">
        <v>50</v>
      </c>
      <c r="B132">
        <v>0.11650000000000001</v>
      </c>
    </row>
    <row r="133" spans="1:2">
      <c r="A133">
        <v>100</v>
      </c>
      <c r="B133">
        <v>0.23899999999999999</v>
      </c>
    </row>
    <row r="134" spans="1:2">
      <c r="A134">
        <v>200</v>
      </c>
      <c r="B134">
        <v>0.41489999999999999</v>
      </c>
    </row>
    <row r="135" spans="1:2">
      <c r="A135">
        <v>400</v>
      </c>
      <c r="B135">
        <v>0.74480000000000002</v>
      </c>
    </row>
    <row r="136" spans="1:2">
      <c r="A136">
        <v>800</v>
      </c>
      <c r="B136">
        <v>1.204</v>
      </c>
    </row>
  </sheetData>
  <mergeCells count="3">
    <mergeCell ref="A5:F5"/>
    <mergeCell ref="B6:E6"/>
    <mergeCell ref="A6:A7"/>
  </mergeCells>
  <phoneticPr fontId="6" type="noConversion"/>
  <pageMargins left="0.75" right="0.75" top="1" bottom="1" header="0.51180555555555596" footer="0.51180555555555596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G129"/>
  <sheetViews>
    <sheetView zoomScale="160" zoomScaleNormal="160" workbookViewId="0">
      <selection activeCell="G114" sqref="G114"/>
    </sheetView>
  </sheetViews>
  <sheetFormatPr defaultColWidth="9" defaultRowHeight="13.5"/>
  <cols>
    <col min="2" max="2" width="15.75" customWidth="1"/>
    <col min="5" max="5" width="13.75"/>
    <col min="6" max="6" width="12.625"/>
  </cols>
  <sheetData>
    <row r="1" spans="1:7">
      <c r="A1" s="15" t="s">
        <v>171</v>
      </c>
      <c r="B1" s="43">
        <v>43369</v>
      </c>
    </row>
    <row r="2" spans="1:7">
      <c r="A2" s="15" t="s">
        <v>172</v>
      </c>
      <c r="B2" s="15" t="s">
        <v>173</v>
      </c>
    </row>
    <row r="3" spans="1:7">
      <c r="A3" s="15" t="s">
        <v>174</v>
      </c>
      <c r="B3" s="42" t="s">
        <v>176</v>
      </c>
    </row>
    <row r="5" spans="1:7">
      <c r="A5" s="58" t="s">
        <v>100</v>
      </c>
      <c r="B5" s="58"/>
      <c r="C5" s="58"/>
      <c r="D5" s="58"/>
      <c r="E5" s="58"/>
    </row>
    <row r="6" spans="1:7">
      <c r="A6" s="58" t="s">
        <v>0</v>
      </c>
      <c r="B6" s="58" t="s">
        <v>1</v>
      </c>
      <c r="C6" s="58"/>
      <c r="D6" s="58"/>
      <c r="E6" s="58"/>
    </row>
    <row r="7" spans="1:7">
      <c r="A7" s="58"/>
      <c r="B7" t="s">
        <v>2</v>
      </c>
      <c r="C7" t="s">
        <v>3</v>
      </c>
      <c r="D7" t="s">
        <v>4</v>
      </c>
      <c r="E7" t="s">
        <v>5</v>
      </c>
      <c r="F7" t="s">
        <v>6</v>
      </c>
      <c r="G7" s="15" t="s">
        <v>113</v>
      </c>
    </row>
    <row r="8" spans="1:7">
      <c r="A8" t="s">
        <v>7</v>
      </c>
      <c r="B8" s="2">
        <v>0.12479999999999999</v>
      </c>
      <c r="C8" s="2">
        <v>0.15459999999999999</v>
      </c>
      <c r="D8" s="2">
        <v>0.14349999999999999</v>
      </c>
      <c r="E8" s="2">
        <f>AVERAGE(B8:D8)</f>
        <v>0.14096666666666666</v>
      </c>
      <c r="F8" s="2">
        <f>STDEV(B8:D8)</f>
        <v>1.5060655142899251E-2</v>
      </c>
      <c r="G8">
        <f>5*(E8-0.0433)/0.0137</f>
        <v>35.644768856447683</v>
      </c>
    </row>
    <row r="9" spans="1:7">
      <c r="A9" t="s">
        <v>8</v>
      </c>
      <c r="B9" s="2">
        <v>0.20069999999999999</v>
      </c>
      <c r="C9" s="2">
        <v>0.18890000000000001</v>
      </c>
      <c r="D9" s="2">
        <v>0.21959999999999999</v>
      </c>
      <c r="E9" s="2">
        <f>AVERAGE(B9:D9)</f>
        <v>0.20306666666666665</v>
      </c>
      <c r="F9" s="2">
        <f>STDEV(B9:D9)</f>
        <v>1.548623044298816E-2</v>
      </c>
      <c r="G9">
        <f t="shared" ref="G9:G37" si="0">5*(E9-0.0433)/0.0137</f>
        <v>58.309002433090008</v>
      </c>
    </row>
    <row r="10" spans="1:7">
      <c r="A10" t="s">
        <v>9</v>
      </c>
      <c r="B10" s="2">
        <v>4.2799999999999998E-2</v>
      </c>
      <c r="C10" s="2">
        <v>1.5900000000000001E-2</v>
      </c>
      <c r="D10" s="2">
        <v>2.1499999999999998E-2</v>
      </c>
      <c r="E10" s="2">
        <f t="shared" ref="E10:E73" si="1">AVERAGE(B10:D10)</f>
        <v>2.6733333333333331E-2</v>
      </c>
      <c r="F10" s="2">
        <f>STDEV(B10:D10)</f>
        <v>1.4193073428025844E-2</v>
      </c>
      <c r="G10">
        <f t="shared" si="0"/>
        <v>-6.0462287104622874</v>
      </c>
    </row>
    <row r="11" spans="1:7">
      <c r="A11" t="s">
        <v>10</v>
      </c>
      <c r="B11" s="2">
        <v>2.3400000000000001E-2</v>
      </c>
      <c r="C11" s="2">
        <v>2.29E-2</v>
      </c>
      <c r="D11" s="2">
        <v>1.78E-2</v>
      </c>
      <c r="E11" s="2">
        <f t="shared" si="1"/>
        <v>2.1366666666666669E-2</v>
      </c>
      <c r="F11" s="2">
        <f t="shared" ref="F11:F74" si="2">STDEV(B11:D11)</f>
        <v>3.0989245446337243E-3</v>
      </c>
      <c r="G11">
        <f t="shared" si="0"/>
        <v>-8.0048661800486602</v>
      </c>
    </row>
    <row r="12" spans="1:7">
      <c r="A12" t="s">
        <v>11</v>
      </c>
      <c r="B12" s="2">
        <v>0.122</v>
      </c>
      <c r="C12" s="2">
        <v>0.1038</v>
      </c>
      <c r="D12" s="2">
        <v>0.1055</v>
      </c>
      <c r="E12" s="2">
        <f t="shared" si="1"/>
        <v>0.11043333333333333</v>
      </c>
      <c r="F12" s="2">
        <f t="shared" si="2"/>
        <v>1.005302607841705E-2</v>
      </c>
      <c r="G12">
        <f t="shared" si="0"/>
        <v>24.501216545012159</v>
      </c>
    </row>
    <row r="13" spans="1:7">
      <c r="A13" t="s">
        <v>12</v>
      </c>
      <c r="B13" s="2">
        <v>6.3999999999999899E-3</v>
      </c>
      <c r="C13" s="2">
        <v>1.5999999999999901E-3</v>
      </c>
      <c r="D13" s="2">
        <v>1.4500000000000001E-2</v>
      </c>
      <c r="E13" s="2">
        <f t="shared" si="1"/>
        <v>7.4999999999999928E-3</v>
      </c>
      <c r="F13" s="2">
        <f t="shared" si="2"/>
        <v>6.5199693250812228E-3</v>
      </c>
      <c r="G13">
        <f t="shared" si="0"/>
        <v>-13.065693430656935</v>
      </c>
    </row>
    <row r="14" spans="1:7">
      <c r="A14" t="s">
        <v>13</v>
      </c>
      <c r="B14" s="2">
        <v>9.8500000000000004E-2</v>
      </c>
      <c r="C14" s="2">
        <v>0.13339999999999999</v>
      </c>
      <c r="D14" s="2">
        <v>6.25E-2</v>
      </c>
      <c r="E14" s="2">
        <f t="shared" si="1"/>
        <v>9.8133333333333336E-2</v>
      </c>
      <c r="F14" s="2">
        <f t="shared" si="2"/>
        <v>3.5451422162352419E-2</v>
      </c>
      <c r="G14">
        <f t="shared" si="0"/>
        <v>20.012165450121653</v>
      </c>
    </row>
    <row r="15" spans="1:7">
      <c r="A15" t="s">
        <v>14</v>
      </c>
      <c r="B15" s="2">
        <v>0.33210000000000001</v>
      </c>
      <c r="C15" s="2">
        <v>0.26179999999999998</v>
      </c>
      <c r="D15" s="2">
        <v>0.31790000000000002</v>
      </c>
      <c r="E15" s="2">
        <f t="shared" si="1"/>
        <v>0.30393333333333333</v>
      </c>
      <c r="F15" s="2">
        <f t="shared" si="2"/>
        <v>3.717288438275089E-2</v>
      </c>
      <c r="G15">
        <f t="shared" si="0"/>
        <v>95.12165450121654</v>
      </c>
    </row>
    <row r="16" spans="1:7">
      <c r="A16" t="s">
        <v>15</v>
      </c>
      <c r="B16" s="2">
        <v>3.73E-2</v>
      </c>
      <c r="C16" s="2">
        <v>5.45E-2</v>
      </c>
      <c r="D16" s="2">
        <v>1.67E-2</v>
      </c>
      <c r="E16" s="2">
        <f t="shared" si="1"/>
        <v>3.6166666666666659E-2</v>
      </c>
      <c r="F16" s="2">
        <f t="shared" si="2"/>
        <v>1.8925467849787329E-2</v>
      </c>
      <c r="G16">
        <f t="shared" si="0"/>
        <v>-2.6034063260340652</v>
      </c>
    </row>
    <row r="17" spans="1:7">
      <c r="A17" t="s">
        <v>16</v>
      </c>
      <c r="B17" s="2">
        <v>0.1386</v>
      </c>
      <c r="C17" s="2">
        <v>0.1144</v>
      </c>
      <c r="D17" s="2">
        <v>0.13830000000000001</v>
      </c>
      <c r="E17" s="2">
        <f t="shared" si="1"/>
        <v>0.13043333333333332</v>
      </c>
      <c r="F17" s="2">
        <f t="shared" si="2"/>
        <v>1.3886084161250603E-2</v>
      </c>
      <c r="G17">
        <f t="shared" si="0"/>
        <v>31.800486618004857</v>
      </c>
    </row>
    <row r="18" spans="1:7">
      <c r="A18" s="24" t="s">
        <v>17</v>
      </c>
      <c r="B18" s="25">
        <v>1.9065000000000001</v>
      </c>
      <c r="C18" s="25"/>
      <c r="D18" s="25">
        <v>1.8889</v>
      </c>
      <c r="E18" s="25">
        <f t="shared" si="1"/>
        <v>1.8976999999999999</v>
      </c>
      <c r="F18" s="25">
        <f t="shared" si="2"/>
        <v>1.2445079348883279E-2</v>
      </c>
      <c r="G18" s="24">
        <f t="shared" si="0"/>
        <v>676.78832116788317</v>
      </c>
    </row>
    <row r="19" spans="1:7">
      <c r="A19" t="s">
        <v>18</v>
      </c>
      <c r="B19" s="2">
        <v>0</v>
      </c>
      <c r="C19" s="2">
        <v>0</v>
      </c>
      <c r="D19" s="2">
        <v>0</v>
      </c>
      <c r="E19" s="2">
        <f t="shared" si="1"/>
        <v>0</v>
      </c>
      <c r="F19" s="2">
        <f t="shared" si="2"/>
        <v>0</v>
      </c>
      <c r="G19">
        <f t="shared" si="0"/>
        <v>-15.802919708029197</v>
      </c>
    </row>
    <row r="20" spans="1:7">
      <c r="A20" t="s">
        <v>19</v>
      </c>
      <c r="B20" s="2">
        <v>0</v>
      </c>
      <c r="C20" s="2">
        <v>0</v>
      </c>
      <c r="D20" s="2">
        <v>0</v>
      </c>
      <c r="E20" s="2">
        <f t="shared" si="1"/>
        <v>0</v>
      </c>
      <c r="F20" s="2">
        <f t="shared" si="2"/>
        <v>0</v>
      </c>
      <c r="G20">
        <f t="shared" si="0"/>
        <v>-15.802919708029197</v>
      </c>
    </row>
    <row r="21" spans="1:7">
      <c r="A21" t="s">
        <v>20</v>
      </c>
      <c r="B21" s="2">
        <v>0</v>
      </c>
      <c r="C21" s="2">
        <v>0</v>
      </c>
      <c r="D21" s="2">
        <v>0</v>
      </c>
      <c r="E21" s="2">
        <f t="shared" si="1"/>
        <v>0</v>
      </c>
      <c r="F21" s="2">
        <f t="shared" si="2"/>
        <v>0</v>
      </c>
      <c r="G21">
        <f t="shared" si="0"/>
        <v>-15.802919708029197</v>
      </c>
    </row>
    <row r="22" spans="1:7">
      <c r="A22" t="s">
        <v>21</v>
      </c>
      <c r="B22" s="2">
        <v>6.08E-2</v>
      </c>
      <c r="C22" s="2">
        <v>0.1085</v>
      </c>
      <c r="D22" s="2">
        <v>7.51E-2</v>
      </c>
      <c r="E22" s="2">
        <f t="shared" si="1"/>
        <v>8.1466666666666673E-2</v>
      </c>
      <c r="F22" s="2">
        <f t="shared" si="2"/>
        <v>2.4479038652147525E-2</v>
      </c>
      <c r="G22">
        <f t="shared" si="0"/>
        <v>13.929440389294408</v>
      </c>
    </row>
    <row r="23" spans="1:7">
      <c r="A23" t="s">
        <v>22</v>
      </c>
      <c r="B23" s="2">
        <v>0.4259</v>
      </c>
      <c r="C23" s="2">
        <v>0.33139999999999997</v>
      </c>
      <c r="D23" s="2">
        <v>0.44990000000000002</v>
      </c>
      <c r="E23" s="2">
        <f t="shared" si="1"/>
        <v>0.40240000000000004</v>
      </c>
      <c r="F23" s="2">
        <f t="shared" si="2"/>
        <v>6.2647825181725222E-2</v>
      </c>
      <c r="G23">
        <f t="shared" si="0"/>
        <v>131.05839416058396</v>
      </c>
    </row>
    <row r="24" spans="1:7">
      <c r="A24" t="s">
        <v>23</v>
      </c>
      <c r="B24" s="2">
        <v>2.9399999999999999E-2</v>
      </c>
      <c r="C24" s="2">
        <v>4.5699999999999998E-2</v>
      </c>
      <c r="D24" s="2">
        <v>1.49E-2</v>
      </c>
      <c r="E24" s="2">
        <f t="shared" si="1"/>
        <v>0.03</v>
      </c>
      <c r="F24" s="2">
        <f t="shared" si="2"/>
        <v>1.5408763740157743E-2</v>
      </c>
      <c r="G24">
        <f t="shared" si="0"/>
        <v>-4.8540145985401457</v>
      </c>
    </row>
    <row r="25" spans="1:7">
      <c r="A25" t="s">
        <v>24</v>
      </c>
      <c r="B25" s="2">
        <v>3.0599999999999999E-2</v>
      </c>
      <c r="C25" s="2">
        <v>3.8E-3</v>
      </c>
      <c r="D25" s="2">
        <v>2.98E-2</v>
      </c>
      <c r="E25" s="2">
        <f t="shared" si="1"/>
        <v>2.1400000000000002E-2</v>
      </c>
      <c r="F25" s="2">
        <f t="shared" si="2"/>
        <v>1.524729484203673E-2</v>
      </c>
      <c r="G25">
        <f t="shared" si="0"/>
        <v>-7.9927007299270061</v>
      </c>
    </row>
    <row r="26" spans="1:7">
      <c r="A26" t="s">
        <v>25</v>
      </c>
      <c r="B26" s="2">
        <v>0</v>
      </c>
      <c r="C26" s="2">
        <v>0</v>
      </c>
      <c r="D26" s="2">
        <v>0</v>
      </c>
      <c r="E26" s="2">
        <f t="shared" si="1"/>
        <v>0</v>
      </c>
      <c r="F26" s="2">
        <f t="shared" si="2"/>
        <v>0</v>
      </c>
      <c r="G26">
        <f t="shared" si="0"/>
        <v>-15.802919708029197</v>
      </c>
    </row>
    <row r="27" spans="1:7">
      <c r="A27" t="s">
        <v>26</v>
      </c>
      <c r="B27" s="2">
        <v>0</v>
      </c>
      <c r="C27" s="2">
        <v>0</v>
      </c>
      <c r="D27" s="2">
        <v>0</v>
      </c>
      <c r="E27" s="2">
        <f t="shared" si="1"/>
        <v>0</v>
      </c>
      <c r="F27" s="2">
        <f t="shared" si="2"/>
        <v>0</v>
      </c>
      <c r="G27">
        <f t="shared" si="0"/>
        <v>-15.802919708029197</v>
      </c>
    </row>
    <row r="28" spans="1:7">
      <c r="A28" t="s">
        <v>27</v>
      </c>
      <c r="B28" s="2">
        <v>0</v>
      </c>
      <c r="C28" s="2">
        <v>0</v>
      </c>
      <c r="D28" s="2">
        <v>0</v>
      </c>
      <c r="E28" s="2">
        <f t="shared" si="1"/>
        <v>0</v>
      </c>
      <c r="F28" s="2">
        <f t="shared" si="2"/>
        <v>0</v>
      </c>
      <c r="G28">
        <f t="shared" si="0"/>
        <v>-15.802919708029197</v>
      </c>
    </row>
    <row r="29" spans="1:7">
      <c r="A29" t="s">
        <v>28</v>
      </c>
      <c r="B29" s="2">
        <v>0</v>
      </c>
      <c r="C29" s="2">
        <v>0</v>
      </c>
      <c r="D29" s="2">
        <v>0</v>
      </c>
      <c r="E29" s="2">
        <f t="shared" si="1"/>
        <v>0</v>
      </c>
      <c r="F29" s="2">
        <f t="shared" si="2"/>
        <v>0</v>
      </c>
      <c r="G29">
        <f t="shared" si="0"/>
        <v>-15.802919708029197</v>
      </c>
    </row>
    <row r="30" spans="1:7">
      <c r="A30" t="s">
        <v>29</v>
      </c>
      <c r="B30" s="2">
        <v>3.39E-2</v>
      </c>
      <c r="C30" s="2">
        <v>5.8900000000000001E-2</v>
      </c>
      <c r="D30" s="2">
        <v>6.3E-3</v>
      </c>
      <c r="E30" s="2">
        <f t="shared" si="1"/>
        <v>3.3033333333333331E-2</v>
      </c>
      <c r="F30" s="2">
        <f t="shared" si="2"/>
        <v>2.6310707579488116E-2</v>
      </c>
      <c r="G30">
        <f t="shared" si="0"/>
        <v>-3.7469586374695862</v>
      </c>
    </row>
    <row r="31" spans="1:7">
      <c r="A31" t="s">
        <v>30</v>
      </c>
      <c r="B31" s="2">
        <v>0</v>
      </c>
      <c r="C31" s="2">
        <v>0</v>
      </c>
      <c r="D31" s="2">
        <v>0</v>
      </c>
      <c r="E31" s="2">
        <f t="shared" si="1"/>
        <v>0</v>
      </c>
      <c r="F31" s="2">
        <f t="shared" si="2"/>
        <v>0</v>
      </c>
      <c r="G31">
        <f t="shared" si="0"/>
        <v>-15.802919708029197</v>
      </c>
    </row>
    <row r="32" spans="1:7">
      <c r="A32" t="s">
        <v>31</v>
      </c>
      <c r="B32" s="2">
        <v>0</v>
      </c>
      <c r="C32" s="2">
        <v>0</v>
      </c>
      <c r="D32" s="2">
        <v>0</v>
      </c>
      <c r="E32" s="2">
        <f t="shared" si="1"/>
        <v>0</v>
      </c>
      <c r="F32" s="2">
        <f t="shared" si="2"/>
        <v>0</v>
      </c>
      <c r="G32">
        <f t="shared" si="0"/>
        <v>-15.802919708029197</v>
      </c>
    </row>
    <row r="33" spans="1:7">
      <c r="A33" t="s">
        <v>32</v>
      </c>
      <c r="B33" s="2">
        <v>4.8399999999999999E-2</v>
      </c>
      <c r="C33" s="2">
        <v>2.9700000000000001E-2</v>
      </c>
      <c r="D33" s="2">
        <v>4.7300000000000002E-2</v>
      </c>
      <c r="E33" s="2">
        <f t="shared" si="1"/>
        <v>4.1800000000000004E-2</v>
      </c>
      <c r="F33" s="2">
        <f t="shared" si="2"/>
        <v>1.0493331215586385E-2</v>
      </c>
      <c r="G33">
        <f t="shared" si="0"/>
        <v>-0.54744525547445044</v>
      </c>
    </row>
    <row r="34" spans="1:7">
      <c r="A34" t="s">
        <v>33</v>
      </c>
      <c r="B34" s="2">
        <v>0</v>
      </c>
      <c r="C34" s="2">
        <v>0</v>
      </c>
      <c r="D34" s="2">
        <v>0</v>
      </c>
      <c r="E34" s="2">
        <f t="shared" si="1"/>
        <v>0</v>
      </c>
      <c r="F34" s="2">
        <f t="shared" si="2"/>
        <v>0</v>
      </c>
      <c r="G34">
        <f t="shared" si="0"/>
        <v>-15.802919708029197</v>
      </c>
    </row>
    <row r="35" spans="1:7">
      <c r="A35" t="s">
        <v>34</v>
      </c>
      <c r="B35" s="2">
        <v>0</v>
      </c>
      <c r="C35" s="2">
        <v>0</v>
      </c>
      <c r="D35" s="2">
        <v>0</v>
      </c>
      <c r="E35" s="2">
        <f t="shared" si="1"/>
        <v>0</v>
      </c>
      <c r="F35" s="2">
        <f t="shared" si="2"/>
        <v>0</v>
      </c>
      <c r="G35">
        <f t="shared" si="0"/>
        <v>-15.802919708029197</v>
      </c>
    </row>
    <row r="36" spans="1:7">
      <c r="A36" t="s">
        <v>35</v>
      </c>
      <c r="B36" s="2">
        <v>0</v>
      </c>
      <c r="C36" s="2">
        <v>0</v>
      </c>
      <c r="D36" s="2">
        <v>0</v>
      </c>
      <c r="E36" s="2">
        <f t="shared" si="1"/>
        <v>0</v>
      </c>
      <c r="F36" s="2">
        <f t="shared" si="2"/>
        <v>0</v>
      </c>
      <c r="G36">
        <f t="shared" si="0"/>
        <v>-15.802919708029197</v>
      </c>
    </row>
    <row r="37" spans="1:7">
      <c r="A37" t="s">
        <v>36</v>
      </c>
      <c r="B37" s="2">
        <v>0</v>
      </c>
      <c r="C37" s="2">
        <v>0</v>
      </c>
      <c r="D37" s="2">
        <v>0</v>
      </c>
      <c r="E37" s="2">
        <f t="shared" si="1"/>
        <v>0</v>
      </c>
      <c r="F37" s="2">
        <f t="shared" si="2"/>
        <v>0</v>
      </c>
      <c r="G37">
        <f t="shared" si="0"/>
        <v>-15.802919708029197</v>
      </c>
    </row>
    <row r="38" spans="1:7">
      <c r="A38" t="s">
        <v>37</v>
      </c>
      <c r="B38" s="2">
        <v>0.1012</v>
      </c>
      <c r="C38" s="2">
        <v>8.2299999999999998E-2</v>
      </c>
      <c r="D38" s="2">
        <v>6.7599999999999993E-2</v>
      </c>
      <c r="E38" s="2">
        <f t="shared" si="1"/>
        <v>8.3699999999999997E-2</v>
      </c>
      <c r="F38" s="2">
        <f t="shared" si="2"/>
        <v>1.6843693181722335E-2</v>
      </c>
      <c r="G38">
        <f>5*(E38+0.0183)/0.0112</f>
        <v>45.535714285714285</v>
      </c>
    </row>
    <row r="39" spans="1:7">
      <c r="A39" t="s">
        <v>38</v>
      </c>
      <c r="B39" s="2">
        <v>0</v>
      </c>
      <c r="C39" s="2">
        <v>0</v>
      </c>
      <c r="D39" s="2">
        <v>0</v>
      </c>
      <c r="E39" s="2">
        <f t="shared" si="1"/>
        <v>0</v>
      </c>
      <c r="F39" s="2">
        <f t="shared" si="2"/>
        <v>0</v>
      </c>
      <c r="G39">
        <f t="shared" ref="G39:G67" si="3">5*(E39+0.0183)/0.0112</f>
        <v>8.1696428571428577</v>
      </c>
    </row>
    <row r="40" spans="1:7">
      <c r="A40" t="s">
        <v>39</v>
      </c>
      <c r="B40" s="2">
        <v>0</v>
      </c>
      <c r="C40" s="2">
        <v>0</v>
      </c>
      <c r="D40" s="2">
        <v>0</v>
      </c>
      <c r="E40" s="2">
        <f t="shared" si="1"/>
        <v>0</v>
      </c>
      <c r="F40" s="2">
        <f t="shared" si="2"/>
        <v>0</v>
      </c>
      <c r="G40">
        <f t="shared" si="3"/>
        <v>8.1696428571428577</v>
      </c>
    </row>
    <row r="41" spans="1:7">
      <c r="A41" t="s">
        <v>40</v>
      </c>
      <c r="B41" s="2">
        <v>0</v>
      </c>
      <c r="C41" s="2">
        <v>0</v>
      </c>
      <c r="D41" s="2">
        <v>0</v>
      </c>
      <c r="E41" s="2">
        <f t="shared" si="1"/>
        <v>0</v>
      </c>
      <c r="F41" s="2">
        <f t="shared" si="2"/>
        <v>0</v>
      </c>
      <c r="G41">
        <f t="shared" si="3"/>
        <v>8.1696428571428577</v>
      </c>
    </row>
    <row r="42" spans="1:7">
      <c r="A42" t="s">
        <v>41</v>
      </c>
      <c r="B42" s="2">
        <v>0</v>
      </c>
      <c r="C42" s="2">
        <v>0</v>
      </c>
      <c r="D42" s="2">
        <v>0</v>
      </c>
      <c r="E42" s="2">
        <f t="shared" si="1"/>
        <v>0</v>
      </c>
      <c r="F42" s="2">
        <f t="shared" si="2"/>
        <v>0</v>
      </c>
      <c r="G42">
        <f t="shared" si="3"/>
        <v>8.1696428571428577</v>
      </c>
    </row>
    <row r="43" spans="1:7">
      <c r="A43" t="s">
        <v>42</v>
      </c>
      <c r="B43" s="2">
        <v>0</v>
      </c>
      <c r="C43" s="2">
        <v>0</v>
      </c>
      <c r="D43" s="2">
        <v>0</v>
      </c>
      <c r="E43" s="2">
        <f t="shared" si="1"/>
        <v>0</v>
      </c>
      <c r="F43" s="2">
        <f t="shared" si="2"/>
        <v>0</v>
      </c>
      <c r="G43">
        <f t="shared" si="3"/>
        <v>8.1696428571428577</v>
      </c>
    </row>
    <row r="44" spans="1:7">
      <c r="A44" t="s">
        <v>43</v>
      </c>
      <c r="B44" s="2">
        <v>2.9399999999999999E-2</v>
      </c>
      <c r="C44" s="2">
        <v>5.4399999999999997E-2</v>
      </c>
      <c r="D44" s="2">
        <v>1.5800000000000002E-2</v>
      </c>
      <c r="E44" s="2">
        <f t="shared" si="1"/>
        <v>3.32E-2</v>
      </c>
      <c r="F44" s="2">
        <f t="shared" si="2"/>
        <v>1.9578559701877975E-2</v>
      </c>
      <c r="G44">
        <f t="shared" si="3"/>
        <v>22.991071428571431</v>
      </c>
    </row>
    <row r="45" spans="1:7">
      <c r="A45" t="s">
        <v>44</v>
      </c>
      <c r="B45" s="2">
        <v>2.5100000000000001E-2</v>
      </c>
      <c r="C45" s="2">
        <v>1.78E-2</v>
      </c>
      <c r="D45" s="2">
        <v>1.61E-2</v>
      </c>
      <c r="E45" s="2">
        <f t="shared" si="1"/>
        <v>1.9666666666666666E-2</v>
      </c>
      <c r="F45" s="2">
        <f t="shared" si="2"/>
        <v>4.7815618090048155E-3</v>
      </c>
      <c r="G45">
        <f t="shared" si="3"/>
        <v>16.949404761904759</v>
      </c>
    </row>
    <row r="46" spans="1:7">
      <c r="A46" t="s">
        <v>45</v>
      </c>
      <c r="B46" s="2">
        <v>0</v>
      </c>
      <c r="C46" s="2">
        <v>0</v>
      </c>
      <c r="D46" s="2">
        <v>0</v>
      </c>
      <c r="E46" s="2">
        <f t="shared" si="1"/>
        <v>0</v>
      </c>
      <c r="F46" s="2">
        <f t="shared" si="2"/>
        <v>0</v>
      </c>
      <c r="G46">
        <f t="shared" si="3"/>
        <v>8.1696428571428577</v>
      </c>
    </row>
    <row r="47" spans="1:7">
      <c r="A47" t="s">
        <v>46</v>
      </c>
      <c r="B47" s="2">
        <v>0</v>
      </c>
      <c r="C47" s="2">
        <v>0</v>
      </c>
      <c r="D47" s="2">
        <v>0</v>
      </c>
      <c r="E47" s="2">
        <f t="shared" si="1"/>
        <v>0</v>
      </c>
      <c r="F47" s="2">
        <f t="shared" si="2"/>
        <v>0</v>
      </c>
      <c r="G47">
        <f t="shared" si="3"/>
        <v>8.1696428571428577</v>
      </c>
    </row>
    <row r="48" spans="1:7">
      <c r="A48" t="s">
        <v>47</v>
      </c>
      <c r="B48" s="2">
        <v>0.71230000000000004</v>
      </c>
      <c r="C48" s="2">
        <v>0.81179999999999997</v>
      </c>
      <c r="D48" s="2">
        <v>0.79239999999999999</v>
      </c>
      <c r="E48" s="2">
        <f t="shared" si="1"/>
        <v>0.77216666666666667</v>
      </c>
      <c r="F48" s="2">
        <f t="shared" si="2"/>
        <v>5.2745647529756287E-2</v>
      </c>
      <c r="G48">
        <f t="shared" si="3"/>
        <v>352.88690476190476</v>
      </c>
    </row>
    <row r="49" spans="1:7">
      <c r="A49" t="s">
        <v>48</v>
      </c>
      <c r="B49" s="2">
        <v>0</v>
      </c>
      <c r="C49" s="2">
        <v>0</v>
      </c>
      <c r="D49" s="2">
        <v>0</v>
      </c>
      <c r="E49" s="2">
        <f t="shared" si="1"/>
        <v>0</v>
      </c>
      <c r="F49" s="2">
        <f t="shared" si="2"/>
        <v>0</v>
      </c>
      <c r="G49">
        <f t="shared" si="3"/>
        <v>8.1696428571428577</v>
      </c>
    </row>
    <row r="50" spans="1:7">
      <c r="A50" t="s">
        <v>49</v>
      </c>
      <c r="B50" s="2">
        <v>0</v>
      </c>
      <c r="C50" s="2">
        <v>0</v>
      </c>
      <c r="D50" s="2">
        <v>0</v>
      </c>
      <c r="E50" s="2">
        <f t="shared" si="1"/>
        <v>0</v>
      </c>
      <c r="F50" s="2">
        <f t="shared" si="2"/>
        <v>0</v>
      </c>
      <c r="G50">
        <f t="shared" si="3"/>
        <v>8.1696428571428577</v>
      </c>
    </row>
    <row r="51" spans="1:7">
      <c r="A51" t="s">
        <v>50</v>
      </c>
      <c r="B51" s="2">
        <v>0</v>
      </c>
      <c r="C51" s="2">
        <v>0</v>
      </c>
      <c r="D51" s="2">
        <v>0</v>
      </c>
      <c r="E51" s="2">
        <f t="shared" si="1"/>
        <v>0</v>
      </c>
      <c r="F51" s="2">
        <f t="shared" si="2"/>
        <v>0</v>
      </c>
      <c r="G51">
        <f t="shared" si="3"/>
        <v>8.1696428571428577</v>
      </c>
    </row>
    <row r="52" spans="1:7">
      <c r="A52" t="s">
        <v>51</v>
      </c>
      <c r="B52" s="2">
        <v>0</v>
      </c>
      <c r="C52" s="2">
        <v>0</v>
      </c>
      <c r="D52" s="2">
        <v>0</v>
      </c>
      <c r="E52" s="2">
        <f t="shared" si="1"/>
        <v>0</v>
      </c>
      <c r="F52" s="2">
        <f t="shared" si="2"/>
        <v>0</v>
      </c>
      <c r="G52">
        <f t="shared" si="3"/>
        <v>8.1696428571428577</v>
      </c>
    </row>
    <row r="53" spans="1:7">
      <c r="A53" t="s">
        <v>52</v>
      </c>
      <c r="B53" s="2">
        <v>0</v>
      </c>
      <c r="C53" s="2">
        <v>0</v>
      </c>
      <c r="D53" s="2">
        <v>0</v>
      </c>
      <c r="E53" s="2">
        <f t="shared" si="1"/>
        <v>0</v>
      </c>
      <c r="F53" s="2">
        <f t="shared" si="2"/>
        <v>0</v>
      </c>
      <c r="G53">
        <f t="shared" si="3"/>
        <v>8.1696428571428577</v>
      </c>
    </row>
    <row r="54" spans="1:7">
      <c r="A54" s="24" t="s">
        <v>53</v>
      </c>
      <c r="B54" s="25">
        <v>1.5461</v>
      </c>
      <c r="C54" s="25">
        <v>1.4691000000000001</v>
      </c>
      <c r="D54" s="25">
        <v>1.3934</v>
      </c>
      <c r="E54" s="25">
        <f t="shared" si="1"/>
        <v>1.4695333333333334</v>
      </c>
      <c r="F54" s="25">
        <f t="shared" si="2"/>
        <v>7.635092228214263E-2</v>
      </c>
      <c r="G54" s="24">
        <f t="shared" si="3"/>
        <v>664.21130952380952</v>
      </c>
    </row>
    <row r="55" spans="1:7">
      <c r="A55" t="s">
        <v>54</v>
      </c>
      <c r="B55" s="2">
        <v>0</v>
      </c>
      <c r="C55" s="2">
        <v>0</v>
      </c>
      <c r="D55" s="2">
        <v>0</v>
      </c>
      <c r="E55" s="2">
        <f t="shared" si="1"/>
        <v>0</v>
      </c>
      <c r="F55" s="2">
        <f t="shared" si="2"/>
        <v>0</v>
      </c>
      <c r="G55">
        <f t="shared" si="3"/>
        <v>8.1696428571428577</v>
      </c>
    </row>
    <row r="56" spans="1:7">
      <c r="A56" t="s">
        <v>55</v>
      </c>
      <c r="B56" s="2">
        <v>0</v>
      </c>
      <c r="C56" s="2">
        <v>0</v>
      </c>
      <c r="D56" s="2">
        <v>0</v>
      </c>
      <c r="E56" s="2">
        <f t="shared" si="1"/>
        <v>0</v>
      </c>
      <c r="F56" s="2">
        <f t="shared" si="2"/>
        <v>0</v>
      </c>
      <c r="G56">
        <f t="shared" si="3"/>
        <v>8.1696428571428577</v>
      </c>
    </row>
    <row r="57" spans="1:7">
      <c r="A57" t="s">
        <v>56</v>
      </c>
      <c r="B57" s="2">
        <v>0</v>
      </c>
      <c r="C57" s="2">
        <v>0</v>
      </c>
      <c r="D57" s="2">
        <v>0</v>
      </c>
      <c r="E57" s="2">
        <f t="shared" si="1"/>
        <v>0</v>
      </c>
      <c r="F57" s="2">
        <f t="shared" si="2"/>
        <v>0</v>
      </c>
      <c r="G57">
        <f t="shared" si="3"/>
        <v>8.1696428571428577</v>
      </c>
    </row>
    <row r="58" spans="1:7">
      <c r="A58" t="s">
        <v>57</v>
      </c>
      <c r="B58" s="2">
        <v>0</v>
      </c>
      <c r="C58" s="2">
        <v>0</v>
      </c>
      <c r="D58" s="2">
        <v>0</v>
      </c>
      <c r="E58" s="2">
        <f t="shared" si="1"/>
        <v>0</v>
      </c>
      <c r="F58" s="2">
        <f t="shared" si="2"/>
        <v>0</v>
      </c>
      <c r="G58">
        <f t="shared" si="3"/>
        <v>8.1696428571428577</v>
      </c>
    </row>
    <row r="59" spans="1:7">
      <c r="A59" t="s">
        <v>58</v>
      </c>
      <c r="B59" s="2">
        <v>0</v>
      </c>
      <c r="C59" s="2">
        <v>0</v>
      </c>
      <c r="D59" s="2">
        <v>0</v>
      </c>
      <c r="E59" s="2">
        <f t="shared" si="1"/>
        <v>0</v>
      </c>
      <c r="F59" s="2">
        <f t="shared" si="2"/>
        <v>0</v>
      </c>
      <c r="G59">
        <f t="shared" si="3"/>
        <v>8.1696428571428577</v>
      </c>
    </row>
    <row r="60" spans="1:7">
      <c r="A60" t="s">
        <v>59</v>
      </c>
      <c r="B60" s="2">
        <v>2.9999999999999499E-4</v>
      </c>
      <c r="C60" s="2">
        <v>0.03</v>
      </c>
      <c r="D60" s="2">
        <v>7.0000000000000596E-4</v>
      </c>
      <c r="E60" s="2">
        <f t="shared" si="1"/>
        <v>1.0333333333333333E-2</v>
      </c>
      <c r="F60" s="2">
        <f t="shared" si="2"/>
        <v>1.7033007172350199E-2</v>
      </c>
      <c r="G60">
        <f t="shared" si="3"/>
        <v>12.782738095238095</v>
      </c>
    </row>
    <row r="61" spans="1:7">
      <c r="A61" t="s">
        <v>60</v>
      </c>
      <c r="B61" s="2">
        <v>0</v>
      </c>
      <c r="C61" s="2">
        <v>0</v>
      </c>
      <c r="D61" s="2">
        <v>0</v>
      </c>
      <c r="E61" s="2">
        <f t="shared" si="1"/>
        <v>0</v>
      </c>
      <c r="F61" s="2">
        <f t="shared" si="2"/>
        <v>0</v>
      </c>
      <c r="G61">
        <f t="shared" si="3"/>
        <v>8.1696428571428577</v>
      </c>
    </row>
    <row r="62" spans="1:7">
      <c r="A62" t="s">
        <v>61</v>
      </c>
      <c r="B62" s="2">
        <v>0</v>
      </c>
      <c r="C62" s="2">
        <v>0</v>
      </c>
      <c r="D62" s="2">
        <v>0</v>
      </c>
      <c r="E62" s="2">
        <f t="shared" si="1"/>
        <v>0</v>
      </c>
      <c r="F62" s="2">
        <f t="shared" si="2"/>
        <v>0</v>
      </c>
      <c r="G62">
        <f t="shared" si="3"/>
        <v>8.1696428571428577</v>
      </c>
    </row>
    <row r="63" spans="1:7">
      <c r="A63" t="s">
        <v>62</v>
      </c>
      <c r="B63" s="2">
        <v>0</v>
      </c>
      <c r="C63" s="2">
        <v>0</v>
      </c>
      <c r="D63" s="2">
        <v>0</v>
      </c>
      <c r="E63" s="2">
        <f t="shared" si="1"/>
        <v>0</v>
      </c>
      <c r="F63" s="2">
        <f t="shared" si="2"/>
        <v>0</v>
      </c>
      <c r="G63">
        <f t="shared" si="3"/>
        <v>8.1696428571428577</v>
      </c>
    </row>
    <row r="64" spans="1:7">
      <c r="A64" t="s">
        <v>63</v>
      </c>
      <c r="B64" s="2">
        <v>0</v>
      </c>
      <c r="C64" s="2">
        <v>0</v>
      </c>
      <c r="D64" s="2">
        <v>0</v>
      </c>
      <c r="E64" s="2">
        <f t="shared" si="1"/>
        <v>0</v>
      </c>
      <c r="F64" s="2">
        <f t="shared" si="2"/>
        <v>0</v>
      </c>
      <c r="G64">
        <f t="shared" si="3"/>
        <v>8.1696428571428577</v>
      </c>
    </row>
    <row r="65" spans="1:7">
      <c r="A65" t="s">
        <v>64</v>
      </c>
      <c r="B65" s="2">
        <v>0</v>
      </c>
      <c r="C65" s="2">
        <v>0</v>
      </c>
      <c r="D65" s="2">
        <v>0</v>
      </c>
      <c r="E65" s="2">
        <f t="shared" si="1"/>
        <v>0</v>
      </c>
      <c r="F65" s="2">
        <f t="shared" si="2"/>
        <v>0</v>
      </c>
      <c r="G65">
        <f t="shared" si="3"/>
        <v>8.1696428571428577</v>
      </c>
    </row>
    <row r="66" spans="1:7">
      <c r="A66" t="s">
        <v>65</v>
      </c>
      <c r="B66" s="2">
        <v>0</v>
      </c>
      <c r="C66" s="2">
        <v>0</v>
      </c>
      <c r="D66" s="2">
        <v>0</v>
      </c>
      <c r="E66" s="2">
        <f t="shared" si="1"/>
        <v>0</v>
      </c>
      <c r="F66" s="2">
        <f t="shared" si="2"/>
        <v>0</v>
      </c>
      <c r="G66">
        <f t="shared" si="3"/>
        <v>8.1696428571428577</v>
      </c>
    </row>
    <row r="67" spans="1:7" s="29" customFormat="1">
      <c r="A67" s="29" t="s">
        <v>66</v>
      </c>
      <c r="B67" s="30">
        <v>0.94799999999999995</v>
      </c>
      <c r="C67" s="30">
        <v>0.94159999999999999</v>
      </c>
      <c r="D67" s="30">
        <v>0.88929999999999998</v>
      </c>
      <c r="E67" s="2">
        <f t="shared" si="1"/>
        <v>0.92630000000000001</v>
      </c>
      <c r="F67" s="30">
        <f t="shared" si="2"/>
        <v>3.2202329108308198E-2</v>
      </c>
      <c r="G67" s="29">
        <f t="shared" si="3"/>
        <v>421.69642857142856</v>
      </c>
    </row>
    <row r="68" spans="1:7">
      <c r="A68" t="s">
        <v>67</v>
      </c>
      <c r="B68" s="2">
        <v>0.46800000000000003</v>
      </c>
      <c r="C68" s="2">
        <v>0.4133</v>
      </c>
      <c r="D68" s="2">
        <v>0.41399999999999998</v>
      </c>
      <c r="E68" s="2">
        <f t="shared" si="1"/>
        <v>0.43176666666666663</v>
      </c>
      <c r="F68" s="2">
        <f t="shared" si="2"/>
        <v>3.1380939012932048E-2</v>
      </c>
      <c r="G68">
        <f>5*(E68-0.1549)/0.0287</f>
        <v>48.234610917537736</v>
      </c>
    </row>
    <row r="69" spans="1:7">
      <c r="A69" t="s">
        <v>68</v>
      </c>
      <c r="B69" s="2">
        <v>0.29099999999999998</v>
      </c>
      <c r="C69" s="2">
        <v>0.2475</v>
      </c>
      <c r="D69" s="2">
        <v>0.25330000000000003</v>
      </c>
      <c r="E69" s="2">
        <f t="shared" si="1"/>
        <v>0.26393333333333335</v>
      </c>
      <c r="F69" s="2">
        <f t="shared" si="2"/>
        <v>2.3619130664216052E-2</v>
      </c>
      <c r="G69">
        <f t="shared" ref="G69:G97" si="4">5*(E69-0.1549)/0.0287</f>
        <v>18.995354239256677</v>
      </c>
    </row>
    <row r="70" spans="1:7">
      <c r="A70" t="s">
        <v>69</v>
      </c>
      <c r="B70" s="2">
        <v>0.26860000000000001</v>
      </c>
      <c r="C70" s="2">
        <v>0.27629999999999999</v>
      </c>
      <c r="D70" s="2">
        <v>0.24959999999999999</v>
      </c>
      <c r="E70" s="2">
        <f t="shared" si="1"/>
        <v>0.26483333333333331</v>
      </c>
      <c r="F70" s="2">
        <f t="shared" si="2"/>
        <v>1.374275566738103E-2</v>
      </c>
      <c r="G70">
        <f t="shared" si="4"/>
        <v>19.15214866434378</v>
      </c>
    </row>
    <row r="71" spans="1:7">
      <c r="A71" t="s">
        <v>70</v>
      </c>
      <c r="B71" s="2">
        <v>0.16500000000000001</v>
      </c>
      <c r="C71" s="2">
        <v>0.15340000000000001</v>
      </c>
      <c r="D71" s="2">
        <v>0.16200000000000001</v>
      </c>
      <c r="E71" s="2">
        <f t="shared" si="1"/>
        <v>0.16013333333333335</v>
      </c>
      <c r="F71" s="2">
        <f t="shared" si="2"/>
        <v>6.0210741012989809E-3</v>
      </c>
      <c r="G71">
        <f t="shared" si="4"/>
        <v>0.91173054587688851</v>
      </c>
    </row>
    <row r="72" spans="1:7">
      <c r="A72" t="s">
        <v>71</v>
      </c>
      <c r="B72" s="2">
        <v>0.22939999999999999</v>
      </c>
      <c r="C72" s="2">
        <v>0.21820000000000001</v>
      </c>
      <c r="D72" s="2">
        <v>0.1288</v>
      </c>
      <c r="E72" s="2">
        <f t="shared" si="1"/>
        <v>0.19213333333333335</v>
      </c>
      <c r="F72" s="2">
        <f t="shared" si="2"/>
        <v>5.5133413945930486E-2</v>
      </c>
      <c r="G72">
        <f t="shared" si="4"/>
        <v>6.4866434378629512</v>
      </c>
    </row>
    <row r="73" spans="1:7">
      <c r="A73" t="s">
        <v>72</v>
      </c>
      <c r="B73" s="2">
        <v>0.20100000000000001</v>
      </c>
      <c r="C73" s="2">
        <v>0.2145</v>
      </c>
      <c r="D73" s="2">
        <v>0.2339</v>
      </c>
      <c r="E73" s="2">
        <f t="shared" si="1"/>
        <v>0.21646666666666667</v>
      </c>
      <c r="F73" s="2">
        <f t="shared" si="2"/>
        <v>1.6537936187243602E-2</v>
      </c>
      <c r="G73">
        <f t="shared" si="4"/>
        <v>10.725900116144016</v>
      </c>
    </row>
    <row r="74" spans="1:7">
      <c r="A74" t="s">
        <v>73</v>
      </c>
      <c r="B74" s="2">
        <v>0.20100000000000001</v>
      </c>
      <c r="C74" s="2">
        <v>0.2145</v>
      </c>
      <c r="D74" s="2">
        <v>0.2339</v>
      </c>
      <c r="E74" s="2">
        <f t="shared" ref="E74:E97" si="5">AVERAGE(B74:D74)</f>
        <v>0.21646666666666667</v>
      </c>
      <c r="F74" s="2">
        <f t="shared" si="2"/>
        <v>1.6537936187243602E-2</v>
      </c>
      <c r="G74">
        <f t="shared" si="4"/>
        <v>10.725900116144016</v>
      </c>
    </row>
    <row r="75" spans="1:7">
      <c r="A75" s="24" t="s">
        <v>74</v>
      </c>
      <c r="B75" s="25">
        <v>2.9112</v>
      </c>
      <c r="C75" s="25">
        <v>2.8628</v>
      </c>
      <c r="D75" s="25">
        <v>2.9832000000000001</v>
      </c>
      <c r="E75" s="25">
        <f t="shared" si="5"/>
        <v>2.9190666666666671</v>
      </c>
      <c r="F75" s="25">
        <f t="shared" ref="F75:F97" si="6">STDEV(B75:D75)</f>
        <v>6.0584266384362373E-2</v>
      </c>
      <c r="G75" s="24">
        <f t="shared" si="4"/>
        <v>481.56213704994207</v>
      </c>
    </row>
    <row r="76" spans="1:7">
      <c r="A76" s="24" t="s">
        <v>75</v>
      </c>
      <c r="B76" s="25">
        <v>2.9588999999999999</v>
      </c>
      <c r="C76" s="25">
        <v>2.9935999999999998</v>
      </c>
      <c r="D76" s="25">
        <v>2.9967999999999999</v>
      </c>
      <c r="E76" s="25">
        <f t="shared" si="5"/>
        <v>2.9830999999999999</v>
      </c>
      <c r="F76" s="25">
        <f t="shared" si="6"/>
        <v>2.1018801107579855E-2</v>
      </c>
      <c r="G76" s="24">
        <f t="shared" si="4"/>
        <v>492.71777003484317</v>
      </c>
    </row>
    <row r="77" spans="1:7">
      <c r="A77" s="24" t="s">
        <v>76</v>
      </c>
      <c r="B77" s="25">
        <v>2.9971999999999999</v>
      </c>
      <c r="C77" s="25">
        <v>2.6983000000000001</v>
      </c>
      <c r="D77" s="25">
        <v>2.8929999999999998</v>
      </c>
      <c r="E77" s="25">
        <f t="shared" si="5"/>
        <v>2.8628333333333331</v>
      </c>
      <c r="F77" s="25">
        <f t="shared" si="6"/>
        <v>0.15171625929125584</v>
      </c>
      <c r="G77" s="24">
        <f t="shared" si="4"/>
        <v>471.76538908246221</v>
      </c>
    </row>
    <row r="78" spans="1:7">
      <c r="A78" t="s">
        <v>77</v>
      </c>
      <c r="B78" s="2">
        <v>0.13089999999999999</v>
      </c>
      <c r="C78" s="2">
        <v>0.15890000000000001</v>
      </c>
      <c r="D78" s="2">
        <v>0.1525</v>
      </c>
      <c r="E78" s="2">
        <f t="shared" si="5"/>
        <v>0.14743333333333333</v>
      </c>
      <c r="F78" s="2">
        <f t="shared" si="6"/>
        <v>1.467151435037746E-2</v>
      </c>
      <c r="G78">
        <f t="shared" si="4"/>
        <v>-1.300813008130083</v>
      </c>
    </row>
    <row r="79" spans="1:7">
      <c r="A79" t="s">
        <v>78</v>
      </c>
      <c r="B79" s="2">
        <v>0.30690000000000001</v>
      </c>
      <c r="C79" s="2">
        <v>0.32150000000000001</v>
      </c>
      <c r="D79" s="2">
        <v>0.309</v>
      </c>
      <c r="E79" s="2">
        <f t="shared" si="5"/>
        <v>0.31246666666666667</v>
      </c>
      <c r="F79" s="2">
        <f t="shared" si="6"/>
        <v>7.8932460580760679E-3</v>
      </c>
      <c r="G79">
        <f t="shared" si="4"/>
        <v>27.450638792102204</v>
      </c>
    </row>
    <row r="80" spans="1:7">
      <c r="A80" t="s">
        <v>79</v>
      </c>
      <c r="B80" s="2">
        <v>5.4600000000000003E-2</v>
      </c>
      <c r="C80" s="2">
        <v>9.98E-2</v>
      </c>
      <c r="D80" s="2">
        <v>4.8899999999999999E-2</v>
      </c>
      <c r="E80" s="2">
        <f t="shared" si="5"/>
        <v>6.7766666666666669E-2</v>
      </c>
      <c r="F80" s="2">
        <f t="shared" si="6"/>
        <v>2.788769143068914E-2</v>
      </c>
      <c r="G80">
        <f t="shared" si="4"/>
        <v>-15.180023228803718</v>
      </c>
    </row>
    <row r="81" spans="1:7">
      <c r="A81" t="s">
        <v>80</v>
      </c>
      <c r="B81" s="2">
        <v>0.1351</v>
      </c>
      <c r="C81" s="2">
        <v>6.6100000000000006E-2</v>
      </c>
      <c r="D81" s="2">
        <v>0.1037</v>
      </c>
      <c r="E81" s="2">
        <f t="shared" si="5"/>
        <v>0.10163333333333334</v>
      </c>
      <c r="F81" s="2">
        <f t="shared" si="6"/>
        <v>3.454639392662183E-2</v>
      </c>
      <c r="G81">
        <f t="shared" si="4"/>
        <v>-9.279907084785135</v>
      </c>
    </row>
    <row r="82" spans="1:7">
      <c r="A82" t="s">
        <v>81</v>
      </c>
      <c r="B82" s="2">
        <v>0.38540000000000002</v>
      </c>
      <c r="C82" s="2">
        <v>0.55400000000000005</v>
      </c>
      <c r="D82" s="2">
        <v>0.46829999999999999</v>
      </c>
      <c r="E82" s="2">
        <f t="shared" si="5"/>
        <v>0.46923333333333334</v>
      </c>
      <c r="F82" s="2">
        <f t="shared" si="6"/>
        <v>8.4303874960368216E-2</v>
      </c>
      <c r="G82">
        <f t="shared" si="4"/>
        <v>54.761904761904766</v>
      </c>
    </row>
    <row r="83" spans="1:7">
      <c r="A83" t="s">
        <v>82</v>
      </c>
      <c r="B83" s="2">
        <v>0.47649999999999998</v>
      </c>
      <c r="C83" s="2">
        <v>0.40799999999999997</v>
      </c>
      <c r="D83" s="2">
        <v>0.4763</v>
      </c>
      <c r="E83" s="2">
        <f t="shared" si="5"/>
        <v>0.4536</v>
      </c>
      <c r="F83" s="2">
        <f t="shared" si="6"/>
        <v>3.9490885024268972E-2</v>
      </c>
      <c r="G83">
        <f t="shared" si="4"/>
        <v>52.038327526132399</v>
      </c>
    </row>
    <row r="84" spans="1:7">
      <c r="A84" t="s">
        <v>83</v>
      </c>
      <c r="B84" s="2">
        <v>0.25969999999999999</v>
      </c>
      <c r="C84" s="2">
        <v>0.29060000000000002</v>
      </c>
      <c r="D84" s="2">
        <v>0.2475</v>
      </c>
      <c r="E84" s="2">
        <f t="shared" si="5"/>
        <v>0.26593333333333335</v>
      </c>
      <c r="F84" s="2">
        <f t="shared" si="6"/>
        <v>2.2215835193242956E-2</v>
      </c>
      <c r="G84">
        <f t="shared" si="4"/>
        <v>19.34378629500581</v>
      </c>
    </row>
    <row r="85" spans="1:7">
      <c r="A85" t="s">
        <v>84</v>
      </c>
      <c r="B85" s="2">
        <v>0.29620000000000002</v>
      </c>
      <c r="C85" s="2">
        <v>0.1842</v>
      </c>
      <c r="D85" s="2">
        <v>0.2445</v>
      </c>
      <c r="E85" s="2">
        <f t="shared" si="5"/>
        <v>0.24163333333333337</v>
      </c>
      <c r="F85" s="2">
        <f t="shared" si="6"/>
        <v>5.6055002750274863E-2</v>
      </c>
      <c r="G85">
        <f t="shared" si="4"/>
        <v>15.110336817653893</v>
      </c>
    </row>
    <row r="86" spans="1:7">
      <c r="A86" t="s">
        <v>85</v>
      </c>
      <c r="B86" s="2">
        <v>0.27179999999999999</v>
      </c>
      <c r="C86" s="2">
        <v>0.2742</v>
      </c>
      <c r="D86" s="2">
        <v>0.26279999999999998</v>
      </c>
      <c r="E86" s="2">
        <f t="shared" si="5"/>
        <v>0.26960000000000001</v>
      </c>
      <c r="F86" s="2">
        <f t="shared" si="6"/>
        <v>6.0099916805266976E-3</v>
      </c>
      <c r="G86">
        <f t="shared" si="4"/>
        <v>19.982578397212546</v>
      </c>
    </row>
    <row r="87" spans="1:7">
      <c r="A87" t="s">
        <v>86</v>
      </c>
      <c r="B87" s="2">
        <v>0.1915</v>
      </c>
      <c r="C87" s="2">
        <v>0.14660000000000001</v>
      </c>
      <c r="D87" s="2">
        <v>0.16650000000000001</v>
      </c>
      <c r="E87" s="2">
        <f t="shared" si="5"/>
        <v>0.16820000000000002</v>
      </c>
      <c r="F87" s="2">
        <f t="shared" si="6"/>
        <v>2.2498222151983327E-2</v>
      </c>
      <c r="G87">
        <f t="shared" si="4"/>
        <v>2.3170731707317085</v>
      </c>
    </row>
    <row r="88" spans="1:7">
      <c r="A88" t="s">
        <v>87</v>
      </c>
      <c r="B88" s="2">
        <v>0.1724</v>
      </c>
      <c r="C88" s="2">
        <v>0.1976</v>
      </c>
      <c r="D88" s="2">
        <v>0.19320000000000001</v>
      </c>
      <c r="E88" s="2">
        <f t="shared" si="5"/>
        <v>0.18773333333333334</v>
      </c>
      <c r="F88" s="2">
        <f t="shared" si="6"/>
        <v>1.3460064388157042E-2</v>
      </c>
      <c r="G88">
        <f t="shared" si="4"/>
        <v>5.720092915214865</v>
      </c>
    </row>
    <row r="89" spans="1:7">
      <c r="A89" t="s">
        <v>88</v>
      </c>
      <c r="B89" s="2">
        <v>2.3113999999999999</v>
      </c>
      <c r="C89" s="2">
        <v>2.2054999999999998</v>
      </c>
      <c r="D89" s="2">
        <v>2.2231999999999998</v>
      </c>
      <c r="E89" s="2">
        <f t="shared" si="5"/>
        <v>2.2467000000000001</v>
      </c>
      <c r="F89" s="2">
        <f t="shared" si="6"/>
        <v>5.6726448857647341E-2</v>
      </c>
      <c r="G89">
        <f t="shared" si="4"/>
        <v>364.42508710801394</v>
      </c>
    </row>
    <row r="90" spans="1:7">
      <c r="A90" t="s">
        <v>89</v>
      </c>
      <c r="B90" s="2">
        <v>0.2437</v>
      </c>
      <c r="C90" s="2">
        <v>0.29809999999999998</v>
      </c>
      <c r="D90" s="2">
        <v>0.28489999999999999</v>
      </c>
      <c r="E90" s="2">
        <f t="shared" si="5"/>
        <v>0.27556666666666668</v>
      </c>
      <c r="F90" s="2">
        <f t="shared" si="6"/>
        <v>2.83755763524433E-2</v>
      </c>
      <c r="G90">
        <f t="shared" si="4"/>
        <v>21.02206736353078</v>
      </c>
    </row>
    <row r="91" spans="1:7">
      <c r="A91" t="s">
        <v>90</v>
      </c>
      <c r="B91" s="2">
        <v>0.2056</v>
      </c>
      <c r="C91" s="2">
        <v>0.17269999999999999</v>
      </c>
      <c r="D91" s="2">
        <v>0.23449999999999999</v>
      </c>
      <c r="E91" s="2">
        <f t="shared" si="5"/>
        <v>0.20426666666666668</v>
      </c>
      <c r="F91" s="2">
        <f t="shared" si="6"/>
        <v>3.0921567446255689E-2</v>
      </c>
      <c r="G91">
        <f t="shared" si="4"/>
        <v>8.6004645760743319</v>
      </c>
    </row>
    <row r="92" spans="1:7">
      <c r="A92" t="s">
        <v>91</v>
      </c>
      <c r="B92" s="2">
        <v>0.2056</v>
      </c>
      <c r="C92" s="2">
        <v>0.17269999999999999</v>
      </c>
      <c r="D92" s="2">
        <v>0.23449999999999999</v>
      </c>
      <c r="E92" s="2">
        <f t="shared" si="5"/>
        <v>0.20426666666666668</v>
      </c>
      <c r="F92" s="2">
        <f t="shared" si="6"/>
        <v>3.0921567446255689E-2</v>
      </c>
      <c r="G92">
        <f t="shared" si="4"/>
        <v>8.6004645760743319</v>
      </c>
    </row>
    <row r="93" spans="1:7">
      <c r="A93" t="s">
        <v>92</v>
      </c>
      <c r="B93" s="2">
        <v>0.84460000000000002</v>
      </c>
      <c r="C93" s="2">
        <v>0.81340000000000001</v>
      </c>
      <c r="D93" s="2">
        <v>0.87680000000000002</v>
      </c>
      <c r="E93" s="2">
        <f t="shared" si="5"/>
        <v>0.8449333333333332</v>
      </c>
      <c r="F93" s="2">
        <f t="shared" si="6"/>
        <v>3.1701314378641966E-2</v>
      </c>
      <c r="G93">
        <f t="shared" si="4"/>
        <v>120.21486643437859</v>
      </c>
    </row>
    <row r="94" spans="1:7">
      <c r="A94" t="s">
        <v>93</v>
      </c>
      <c r="B94" s="2">
        <v>0.1038</v>
      </c>
      <c r="C94" s="2">
        <v>9.7199999999999995E-2</v>
      </c>
      <c r="D94" s="2">
        <v>6.7100000000000007E-2</v>
      </c>
      <c r="E94" s="2">
        <f t="shared" si="5"/>
        <v>8.9366666666666664E-2</v>
      </c>
      <c r="F94" s="2">
        <f t="shared" si="6"/>
        <v>1.9563827164778738E-2</v>
      </c>
      <c r="G94">
        <f t="shared" si="4"/>
        <v>-11.416957026713126</v>
      </c>
    </row>
    <row r="95" spans="1:7">
      <c r="A95" t="s">
        <v>94</v>
      </c>
      <c r="B95" s="2">
        <v>0.24099999999999999</v>
      </c>
      <c r="C95" s="2">
        <v>0.29170000000000001</v>
      </c>
      <c r="D95" s="2">
        <v>0.26819999999999999</v>
      </c>
      <c r="E95" s="2">
        <f t="shared" si="5"/>
        <v>0.26696666666666663</v>
      </c>
      <c r="F95" s="2">
        <f t="shared" si="6"/>
        <v>2.5372491665844852E-2</v>
      </c>
      <c r="G95">
        <f t="shared" si="4"/>
        <v>19.523809523809518</v>
      </c>
    </row>
    <row r="96" spans="1:7">
      <c r="A96" t="s">
        <v>95</v>
      </c>
      <c r="B96" s="2">
        <v>0.1414</v>
      </c>
      <c r="C96" s="2">
        <v>0.1532</v>
      </c>
      <c r="D96" s="2">
        <v>0.15290000000000001</v>
      </c>
      <c r="E96" s="2">
        <f t="shared" si="5"/>
        <v>0.14916666666666667</v>
      </c>
      <c r="F96" s="2">
        <f t="shared" si="6"/>
        <v>6.727803009403099E-3</v>
      </c>
      <c r="G96">
        <f t="shared" si="4"/>
        <v>-0.9988385598141708</v>
      </c>
    </row>
    <row r="97" spans="1:7">
      <c r="A97" t="s">
        <v>96</v>
      </c>
      <c r="B97" s="2">
        <v>0.18920000000000001</v>
      </c>
      <c r="C97" s="2">
        <v>0.2041</v>
      </c>
      <c r="D97" s="2">
        <v>0.19420000000000001</v>
      </c>
      <c r="E97" s="2">
        <f t="shared" si="5"/>
        <v>0.19583333333333333</v>
      </c>
      <c r="F97" s="2">
        <f t="shared" si="6"/>
        <v>7.5830952343573597E-3</v>
      </c>
      <c r="G97">
        <f t="shared" si="4"/>
        <v>7.1312427409988368</v>
      </c>
    </row>
    <row r="99" spans="1:7" ht="24">
      <c r="A99" s="3" t="s">
        <v>99</v>
      </c>
      <c r="B99">
        <v>0</v>
      </c>
      <c r="C99">
        <v>5</v>
      </c>
      <c r="D99">
        <v>10</v>
      </c>
      <c r="E99">
        <v>20</v>
      </c>
      <c r="F99">
        <v>40</v>
      </c>
      <c r="G99">
        <v>80</v>
      </c>
    </row>
    <row r="100" spans="1:7">
      <c r="A100" s="4" t="s">
        <v>1</v>
      </c>
      <c r="B100">
        <v>0</v>
      </c>
      <c r="C100">
        <v>0.1157</v>
      </c>
      <c r="D100">
        <v>0.2016</v>
      </c>
      <c r="E100">
        <v>0.35749999999999998</v>
      </c>
      <c r="F100">
        <v>0.57120000000000004</v>
      </c>
      <c r="G100">
        <v>1.1347</v>
      </c>
    </row>
    <row r="101" spans="1:7">
      <c r="A101" s="4" t="s">
        <v>1</v>
      </c>
      <c r="B101">
        <v>0</v>
      </c>
      <c r="C101">
        <v>2.6599999999999999E-2</v>
      </c>
      <c r="D101">
        <v>9.3200000000000005E-2</v>
      </c>
      <c r="E101">
        <v>0.18779999999999999</v>
      </c>
      <c r="F101">
        <v>0.43859999999999999</v>
      </c>
      <c r="G101">
        <v>0.8135</v>
      </c>
    </row>
    <row r="102" spans="1:7">
      <c r="A102" s="4" t="s">
        <v>1</v>
      </c>
      <c r="B102">
        <v>0</v>
      </c>
      <c r="C102">
        <v>0.28989999999999999</v>
      </c>
      <c r="D102">
        <v>0.45319999999999999</v>
      </c>
      <c r="E102">
        <v>0.81359999999999999</v>
      </c>
      <c r="F102">
        <v>1.4766999999999999</v>
      </c>
      <c r="G102">
        <v>2.3365999999999998</v>
      </c>
    </row>
    <row r="104" spans="1:7">
      <c r="A104">
        <v>0</v>
      </c>
      <c r="B104">
        <v>0</v>
      </c>
    </row>
    <row r="105" spans="1:7">
      <c r="A105">
        <v>5</v>
      </c>
      <c r="B105">
        <v>0.1157</v>
      </c>
    </row>
    <row r="106" spans="1:7">
      <c r="A106">
        <v>10</v>
      </c>
      <c r="B106">
        <v>0.2016</v>
      </c>
    </row>
    <row r="107" spans="1:7">
      <c r="A107">
        <v>20</v>
      </c>
      <c r="B107">
        <v>0.35749999999999998</v>
      </c>
    </row>
    <row r="108" spans="1:7">
      <c r="A108">
        <v>40</v>
      </c>
      <c r="B108">
        <v>0.57120000000000004</v>
      </c>
    </row>
    <row r="109" spans="1:7">
      <c r="A109">
        <v>80</v>
      </c>
      <c r="B109">
        <v>1.1347</v>
      </c>
    </row>
    <row r="113" spans="1:2">
      <c r="A113">
        <v>0</v>
      </c>
      <c r="B113">
        <v>0</v>
      </c>
    </row>
    <row r="114" spans="1:2">
      <c r="A114">
        <v>5</v>
      </c>
      <c r="B114">
        <v>2.6599999999999999E-2</v>
      </c>
    </row>
    <row r="115" spans="1:2">
      <c r="A115">
        <v>10</v>
      </c>
      <c r="B115">
        <v>9.3200000000000005E-2</v>
      </c>
    </row>
    <row r="116" spans="1:2">
      <c r="A116">
        <v>20</v>
      </c>
      <c r="B116">
        <v>0.18779999999999999</v>
      </c>
    </row>
    <row r="117" spans="1:2">
      <c r="A117">
        <v>40</v>
      </c>
      <c r="B117">
        <v>0.43859999999999999</v>
      </c>
    </row>
    <row r="118" spans="1:2">
      <c r="A118">
        <v>80</v>
      </c>
      <c r="B118">
        <v>0.8135</v>
      </c>
    </row>
    <row r="124" spans="1:2">
      <c r="A124">
        <v>0</v>
      </c>
      <c r="B124">
        <v>0</v>
      </c>
    </row>
    <row r="125" spans="1:2">
      <c r="A125">
        <v>5</v>
      </c>
      <c r="B125">
        <v>0.28989999999999999</v>
      </c>
    </row>
    <row r="126" spans="1:2">
      <c r="A126">
        <v>10</v>
      </c>
      <c r="B126">
        <v>0.45319999999999999</v>
      </c>
    </row>
    <row r="127" spans="1:2">
      <c r="A127">
        <v>20</v>
      </c>
      <c r="B127">
        <v>0.81359999999999999</v>
      </c>
    </row>
    <row r="128" spans="1:2">
      <c r="A128">
        <v>40</v>
      </c>
      <c r="B128">
        <v>1.4766999999999999</v>
      </c>
    </row>
    <row r="129" spans="1:2">
      <c r="A129">
        <v>80</v>
      </c>
      <c r="B129">
        <v>2.3365999999999998</v>
      </c>
    </row>
  </sheetData>
  <mergeCells count="3">
    <mergeCell ref="A5:E5"/>
    <mergeCell ref="B6:E6"/>
    <mergeCell ref="A6:A7"/>
  </mergeCells>
  <phoneticPr fontId="6" type="noConversion"/>
  <pageMargins left="0.75" right="0.75" top="1" bottom="1" header="0.51180555555555596" footer="0.51180555555555596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H128"/>
  <sheetViews>
    <sheetView zoomScale="175" zoomScaleNormal="175" workbookViewId="0">
      <selection activeCell="A132" sqref="A1:XFD1048576"/>
    </sheetView>
  </sheetViews>
  <sheetFormatPr defaultColWidth="9" defaultRowHeight="11.25"/>
  <cols>
    <col min="1" max="1" width="9" style="6"/>
    <col min="2" max="2" width="14.625" style="6" bestFit="1" customWidth="1"/>
    <col min="3" max="4" width="9" style="6"/>
    <col min="5" max="6" width="12.625" style="6"/>
    <col min="7" max="7" width="11.5" style="6" customWidth="1"/>
    <col min="8" max="8" width="13.375" style="6" customWidth="1"/>
    <col min="9" max="16384" width="9" style="6"/>
  </cols>
  <sheetData>
    <row r="1" spans="1:8">
      <c r="A1" s="6" t="s">
        <v>171</v>
      </c>
      <c r="B1" s="45">
        <v>43370</v>
      </c>
    </row>
    <row r="2" spans="1:8">
      <c r="A2" s="6" t="s">
        <v>172</v>
      </c>
      <c r="B2" s="6" t="s">
        <v>173</v>
      </c>
    </row>
    <row r="3" spans="1:8">
      <c r="A3" s="6" t="s">
        <v>181</v>
      </c>
      <c r="B3" s="41" t="s">
        <v>182</v>
      </c>
    </row>
    <row r="4" spans="1:8">
      <c r="A4" s="6" t="s">
        <v>175</v>
      </c>
    </row>
    <row r="5" spans="1:8">
      <c r="A5" s="55" t="s">
        <v>121</v>
      </c>
      <c r="B5" s="55"/>
      <c r="C5" s="55"/>
      <c r="D5" s="55"/>
      <c r="E5" s="55"/>
      <c r="F5" s="55"/>
    </row>
    <row r="6" spans="1:8">
      <c r="A6" s="55" t="s">
        <v>170</v>
      </c>
      <c r="B6" s="55" t="s">
        <v>1</v>
      </c>
      <c r="C6" s="55"/>
      <c r="D6" s="55"/>
      <c r="E6" s="55"/>
    </row>
    <row r="7" spans="1:8">
      <c r="A7" s="55"/>
      <c r="B7" s="6" t="s">
        <v>2</v>
      </c>
      <c r="C7" s="6" t="s">
        <v>3</v>
      </c>
      <c r="D7" s="6" t="s">
        <v>4</v>
      </c>
      <c r="E7" s="6" t="s">
        <v>5</v>
      </c>
      <c r="F7" s="6" t="s">
        <v>6</v>
      </c>
      <c r="G7" s="6" t="s">
        <v>168</v>
      </c>
      <c r="H7" s="6" t="s">
        <v>169</v>
      </c>
    </row>
    <row r="8" spans="1:8">
      <c r="A8" s="6" t="s">
        <v>7</v>
      </c>
      <c r="B8" s="8">
        <v>0.28139999999999998</v>
      </c>
      <c r="C8" s="8">
        <v>0.26719999999999999</v>
      </c>
      <c r="D8" s="8">
        <v>0.3044</v>
      </c>
      <c r="E8" s="8">
        <f>AVERAGE(B8:D8)</f>
        <v>0.28433333333333333</v>
      </c>
      <c r="F8" s="8">
        <f>STDEV(B8:D8)</f>
        <v>1.8772675177857016E-2</v>
      </c>
      <c r="G8" s="6">
        <f>5*(E8-0.0525)/0.2064</f>
        <v>5.6161175710594318</v>
      </c>
      <c r="H8" s="6">
        <f>G8*1000</f>
        <v>5616.1175710594316</v>
      </c>
    </row>
    <row r="9" spans="1:8">
      <c r="A9" s="6" t="s">
        <v>8</v>
      </c>
      <c r="B9" s="8">
        <v>0.34160000000000001</v>
      </c>
      <c r="C9" s="8">
        <v>0.32069999999999999</v>
      </c>
      <c r="D9" s="8">
        <v>0.33260000000000001</v>
      </c>
      <c r="E9" s="8">
        <f t="shared" ref="E9:E72" si="0">AVERAGE(B9:D9)</f>
        <v>0.33163333333333334</v>
      </c>
      <c r="F9" s="8">
        <f t="shared" ref="F9:F72" si="1">STDEV(B9:D9)</f>
        <v>1.0483479066289665E-2</v>
      </c>
      <c r="G9" s="6">
        <f t="shared" ref="G9:G37" si="2">5*(E9-0.0525)/0.2064</f>
        <v>6.7619509043927648</v>
      </c>
      <c r="H9" s="6">
        <f t="shared" ref="H9:H72" si="3">G9*1000</f>
        <v>6761.9509043927646</v>
      </c>
    </row>
    <row r="10" spans="1:8">
      <c r="A10" s="6" t="s">
        <v>9</v>
      </c>
      <c r="B10" s="8">
        <v>0.16389999999999999</v>
      </c>
      <c r="C10" s="8">
        <v>0.19120000000000001</v>
      </c>
      <c r="D10" s="8">
        <v>0.18429999999999999</v>
      </c>
      <c r="E10" s="8">
        <f t="shared" si="0"/>
        <v>0.17979999999999999</v>
      </c>
      <c r="F10" s="8">
        <f t="shared" si="1"/>
        <v>1.4195421797185E-2</v>
      </c>
      <c r="G10" s="6">
        <f t="shared" si="2"/>
        <v>3.0838178294573639</v>
      </c>
      <c r="H10" s="6">
        <f t="shared" si="3"/>
        <v>3083.817829457364</v>
      </c>
    </row>
    <row r="11" spans="1:8">
      <c r="A11" s="6" t="s">
        <v>10</v>
      </c>
      <c r="B11" s="8">
        <v>0.17299999999999999</v>
      </c>
      <c r="C11" s="8">
        <v>0.25330000000000003</v>
      </c>
      <c r="D11" s="8">
        <v>0.1782</v>
      </c>
      <c r="E11" s="8">
        <f t="shared" si="0"/>
        <v>0.20150000000000001</v>
      </c>
      <c r="F11" s="8">
        <f t="shared" si="1"/>
        <v>4.4935398073233872E-2</v>
      </c>
      <c r="G11" s="6">
        <f t="shared" si="2"/>
        <v>3.6094961240310082</v>
      </c>
      <c r="H11" s="6">
        <f t="shared" si="3"/>
        <v>3609.4961240310081</v>
      </c>
    </row>
    <row r="12" spans="1:8">
      <c r="A12" s="6" t="s">
        <v>11</v>
      </c>
      <c r="B12" s="8">
        <v>0.25929999999999997</v>
      </c>
      <c r="C12" s="8">
        <v>0.25669999999999998</v>
      </c>
      <c r="D12" s="8">
        <v>0.2203</v>
      </c>
      <c r="E12" s="8">
        <f t="shared" si="0"/>
        <v>0.24543333333333331</v>
      </c>
      <c r="F12" s="8">
        <f t="shared" si="1"/>
        <v>2.1804892417375828E-2</v>
      </c>
      <c r="G12" s="6">
        <f t="shared" si="2"/>
        <v>4.673772609819121</v>
      </c>
      <c r="H12" s="6">
        <f t="shared" si="3"/>
        <v>4673.7726098191206</v>
      </c>
    </row>
    <row r="13" spans="1:8">
      <c r="A13" s="6" t="s">
        <v>12</v>
      </c>
      <c r="B13" s="8">
        <v>0.14549999999999999</v>
      </c>
      <c r="C13" s="8">
        <v>0.14269999999999999</v>
      </c>
      <c r="D13" s="8">
        <v>0.1208</v>
      </c>
      <c r="E13" s="8">
        <f t="shared" si="0"/>
        <v>0.13633333333333333</v>
      </c>
      <c r="F13" s="8">
        <f t="shared" si="1"/>
        <v>1.3524915280079619E-2</v>
      </c>
      <c r="G13" s="6">
        <f t="shared" si="2"/>
        <v>2.0308462532299743</v>
      </c>
      <c r="H13" s="6">
        <f t="shared" si="3"/>
        <v>2030.8462532299743</v>
      </c>
    </row>
    <row r="14" spans="1:8">
      <c r="A14" s="6" t="s">
        <v>13</v>
      </c>
      <c r="B14" s="8">
        <v>0.2974</v>
      </c>
      <c r="C14" s="8">
        <v>0.38290000000000002</v>
      </c>
      <c r="D14" s="8">
        <v>0.31569999999999998</v>
      </c>
      <c r="E14" s="8">
        <f t="shared" si="0"/>
        <v>0.33200000000000002</v>
      </c>
      <c r="F14" s="8">
        <f t="shared" si="1"/>
        <v>4.5020328741580809E-2</v>
      </c>
      <c r="G14" s="6">
        <f t="shared" si="2"/>
        <v>6.7708333333333339</v>
      </c>
      <c r="H14" s="6">
        <f t="shared" si="3"/>
        <v>6770.8333333333339</v>
      </c>
    </row>
    <row r="15" spans="1:8">
      <c r="A15" s="6" t="s">
        <v>14</v>
      </c>
      <c r="B15" s="8">
        <v>0.66830000000000001</v>
      </c>
      <c r="C15" s="8">
        <v>0.69930000000000003</v>
      </c>
      <c r="D15" s="8">
        <v>0.65280000000000005</v>
      </c>
      <c r="E15" s="8">
        <f t="shared" si="0"/>
        <v>0.67346666666666666</v>
      </c>
      <c r="F15" s="8">
        <f t="shared" si="1"/>
        <v>2.3676641090605171E-2</v>
      </c>
      <c r="G15" s="6">
        <f t="shared" si="2"/>
        <v>15.04279715762274</v>
      </c>
      <c r="H15" s="6">
        <f t="shared" si="3"/>
        <v>15042.797157622739</v>
      </c>
    </row>
    <row r="16" spans="1:8">
      <c r="A16" s="6" t="s">
        <v>15</v>
      </c>
      <c r="B16" s="8">
        <v>0.20280000000000001</v>
      </c>
      <c r="C16" s="8">
        <v>0.20680000000000001</v>
      </c>
      <c r="D16" s="8">
        <v>0.1716</v>
      </c>
      <c r="E16" s="8">
        <f t="shared" si="0"/>
        <v>0.19373333333333334</v>
      </c>
      <c r="F16" s="8">
        <f t="shared" si="1"/>
        <v>1.9272086896164806E-2</v>
      </c>
      <c r="G16" s="6">
        <f t="shared" si="2"/>
        <v>3.4213501291989665</v>
      </c>
      <c r="H16" s="6">
        <f t="shared" si="3"/>
        <v>3421.3501291989664</v>
      </c>
    </row>
    <row r="17" spans="1:8">
      <c r="A17" s="6" t="s">
        <v>16</v>
      </c>
      <c r="B17" s="8">
        <v>0.37219999999999998</v>
      </c>
      <c r="C17" s="8">
        <v>0.30580000000000002</v>
      </c>
      <c r="D17" s="8">
        <v>0.4153</v>
      </c>
      <c r="E17" s="8">
        <f t="shared" si="0"/>
        <v>0.36443333333333333</v>
      </c>
      <c r="F17" s="8">
        <f t="shared" si="1"/>
        <v>5.5161611047297589E-2</v>
      </c>
      <c r="G17" s="6">
        <f t="shared" si="2"/>
        <v>7.556524547803618</v>
      </c>
      <c r="H17" s="6">
        <f>G17*1000</f>
        <v>7556.5245478036177</v>
      </c>
    </row>
    <row r="18" spans="1:8">
      <c r="A18" s="46" t="s">
        <v>17</v>
      </c>
      <c r="B18" s="47">
        <v>3.0705</v>
      </c>
      <c r="C18" s="47">
        <v>3.1716000000000002</v>
      </c>
      <c r="D18" s="47">
        <v>3.2336999999999998</v>
      </c>
      <c r="E18" s="48">
        <f t="shared" si="0"/>
        <v>3.1585999999999999</v>
      </c>
      <c r="F18" s="8">
        <f t="shared" si="1"/>
        <v>8.2372993147024287E-2</v>
      </c>
      <c r="G18" s="46">
        <f t="shared" si="2"/>
        <v>75.244670542635646</v>
      </c>
      <c r="H18" s="6">
        <f>G18*1000</f>
        <v>75244.670542635649</v>
      </c>
    </row>
    <row r="19" spans="1:8">
      <c r="A19" s="6" t="s">
        <v>18</v>
      </c>
      <c r="B19" s="8">
        <v>0.20610000000000001</v>
      </c>
      <c r="C19" s="8">
        <v>0.1772</v>
      </c>
      <c r="D19" s="8">
        <v>0.20899999999999999</v>
      </c>
      <c r="E19" s="8">
        <f t="shared" si="0"/>
        <v>0.19743333333333332</v>
      </c>
      <c r="F19" s="8">
        <f t="shared" si="1"/>
        <v>1.7582472332790346E-2</v>
      </c>
      <c r="G19" s="6">
        <f t="shared" si="2"/>
        <v>3.510981912144703</v>
      </c>
      <c r="H19" s="6">
        <f>G19*1000</f>
        <v>3510.9819121447031</v>
      </c>
    </row>
    <row r="20" spans="1:8">
      <c r="A20" s="6" t="s">
        <v>19</v>
      </c>
      <c r="B20" s="8">
        <v>0.16</v>
      </c>
      <c r="C20" s="8">
        <v>0.15210000000000001</v>
      </c>
      <c r="D20" s="8">
        <v>0.15759999999999999</v>
      </c>
      <c r="E20" s="8">
        <f t="shared" si="0"/>
        <v>0.15656666666666666</v>
      </c>
      <c r="F20" s="8">
        <f t="shared" si="1"/>
        <v>4.0501028793517423E-3</v>
      </c>
      <c r="G20" s="6">
        <f t="shared" si="2"/>
        <v>2.5209948320413438</v>
      </c>
      <c r="H20" s="6">
        <f t="shared" si="3"/>
        <v>2520.9948320413437</v>
      </c>
    </row>
    <row r="21" spans="1:8">
      <c r="A21" s="6" t="s">
        <v>20</v>
      </c>
      <c r="B21" s="8">
        <v>0.17399999999999999</v>
      </c>
      <c r="C21" s="8">
        <v>0.16009999999999999</v>
      </c>
      <c r="D21" s="8">
        <v>0.18940000000000001</v>
      </c>
      <c r="E21" s="8">
        <f t="shared" si="0"/>
        <v>0.17449999999999999</v>
      </c>
      <c r="F21" s="8">
        <f t="shared" si="1"/>
        <v>1.4656397920362619E-2</v>
      </c>
      <c r="G21" s="6">
        <f t="shared" si="2"/>
        <v>2.9554263565891472</v>
      </c>
      <c r="H21" s="6">
        <f t="shared" si="3"/>
        <v>2955.4263565891474</v>
      </c>
    </row>
    <row r="22" spans="1:8">
      <c r="A22" s="6" t="s">
        <v>21</v>
      </c>
      <c r="B22" s="8">
        <v>0.29260000000000003</v>
      </c>
      <c r="C22" s="8">
        <v>0.3206</v>
      </c>
      <c r="D22" s="8">
        <v>0.2666</v>
      </c>
      <c r="E22" s="8">
        <f t="shared" si="0"/>
        <v>0.29326666666666662</v>
      </c>
      <c r="F22" s="8">
        <f t="shared" si="1"/>
        <v>2.7006172134039278E-2</v>
      </c>
      <c r="G22" s="6">
        <f t="shared" si="2"/>
        <v>5.8325258397932807</v>
      </c>
      <c r="H22" s="6">
        <f t="shared" si="3"/>
        <v>5832.5258397932803</v>
      </c>
    </row>
    <row r="23" spans="1:8">
      <c r="A23" s="6" t="s">
        <v>22</v>
      </c>
      <c r="B23" s="8">
        <v>0.748</v>
      </c>
      <c r="C23" s="8">
        <v>0.66210000000000002</v>
      </c>
      <c r="D23" s="8">
        <v>0.69699999999999995</v>
      </c>
      <c r="E23" s="8">
        <f t="shared" si="0"/>
        <v>0.70236666666666669</v>
      </c>
      <c r="F23" s="8">
        <f t="shared" si="1"/>
        <v>4.3200733018471611E-2</v>
      </c>
      <c r="G23" s="6">
        <f t="shared" si="2"/>
        <v>15.742894056847545</v>
      </c>
      <c r="H23" s="6">
        <f t="shared" si="3"/>
        <v>15742.894056847545</v>
      </c>
    </row>
    <row r="24" spans="1:8">
      <c r="A24" s="6" t="s">
        <v>23</v>
      </c>
      <c r="B24" s="8">
        <v>0.1951</v>
      </c>
      <c r="C24" s="8">
        <v>0.1933</v>
      </c>
      <c r="D24" s="8">
        <v>0.18629999999999999</v>
      </c>
      <c r="E24" s="8">
        <f t="shared" si="0"/>
        <v>0.19156666666666666</v>
      </c>
      <c r="F24" s="8">
        <f t="shared" si="1"/>
        <v>4.6490142324296397E-3</v>
      </c>
      <c r="G24" s="6">
        <f t="shared" si="2"/>
        <v>3.3688630490956073</v>
      </c>
      <c r="H24" s="6">
        <f t="shared" si="3"/>
        <v>3368.8630490956075</v>
      </c>
    </row>
    <row r="25" spans="1:8">
      <c r="A25" s="6" t="s">
        <v>24</v>
      </c>
      <c r="B25" s="8">
        <v>0.18310000000000001</v>
      </c>
      <c r="C25" s="8">
        <v>0.16300000000000001</v>
      </c>
      <c r="D25" s="8">
        <v>0.1966</v>
      </c>
      <c r="E25" s="8">
        <f t="shared" si="0"/>
        <v>0.18089999999999998</v>
      </c>
      <c r="F25" s="8">
        <f t="shared" si="1"/>
        <v>1.690769055785013E-2</v>
      </c>
      <c r="G25" s="6">
        <f t="shared" si="2"/>
        <v>3.1104651162790695</v>
      </c>
      <c r="H25" s="6">
        <f t="shared" si="3"/>
        <v>3110.4651162790697</v>
      </c>
    </row>
    <row r="26" spans="1:8">
      <c r="A26" s="6" t="s">
        <v>25</v>
      </c>
      <c r="B26" s="8">
        <v>0.15790000000000001</v>
      </c>
      <c r="C26" s="8">
        <v>0.18190000000000001</v>
      </c>
      <c r="D26" s="8">
        <v>0.13850000000000001</v>
      </c>
      <c r="E26" s="8">
        <f t="shared" si="0"/>
        <v>0.15943333333333334</v>
      </c>
      <c r="F26" s="8">
        <f t="shared" si="1"/>
        <v>2.1740591834937328E-2</v>
      </c>
      <c r="G26" s="6">
        <f t="shared" si="2"/>
        <v>2.5904392764857884</v>
      </c>
      <c r="H26" s="6">
        <f t="shared" si="3"/>
        <v>2590.4392764857885</v>
      </c>
    </row>
    <row r="27" spans="1:8">
      <c r="A27" s="6" t="s">
        <v>26</v>
      </c>
      <c r="B27" s="8">
        <v>0.1946</v>
      </c>
      <c r="C27" s="8">
        <v>0.12909999999999999</v>
      </c>
      <c r="D27" s="8">
        <v>0.1497</v>
      </c>
      <c r="E27" s="8">
        <f t="shared" si="0"/>
        <v>0.1578</v>
      </c>
      <c r="F27" s="8">
        <f t="shared" si="1"/>
        <v>3.3492835054679995E-2</v>
      </c>
      <c r="G27" s="6">
        <f t="shared" si="2"/>
        <v>2.5508720930232558</v>
      </c>
      <c r="H27" s="6">
        <f t="shared" si="3"/>
        <v>2550.8720930232557</v>
      </c>
    </row>
    <row r="28" spans="1:8">
      <c r="A28" s="6" t="s">
        <v>27</v>
      </c>
      <c r="B28" s="8">
        <v>0.216</v>
      </c>
      <c r="C28" s="8">
        <v>0.2089</v>
      </c>
      <c r="D28" s="8">
        <v>0.19489999999999999</v>
      </c>
      <c r="E28" s="8">
        <f t="shared" si="0"/>
        <v>0.20660000000000001</v>
      </c>
      <c r="F28" s="8">
        <f t="shared" si="1"/>
        <v>1.0736386729249283E-2</v>
      </c>
      <c r="G28" s="6">
        <f t="shared" si="2"/>
        <v>3.733042635658915</v>
      </c>
      <c r="H28" s="6">
        <f t="shared" si="3"/>
        <v>3733.0426356589151</v>
      </c>
    </row>
    <row r="29" spans="1:8">
      <c r="A29" s="6" t="s">
        <v>28</v>
      </c>
      <c r="B29" s="8">
        <v>0.10299999999999999</v>
      </c>
      <c r="C29" s="8">
        <v>8.2299999999999998E-2</v>
      </c>
      <c r="D29" s="8">
        <v>0.10100000000000001</v>
      </c>
      <c r="E29" s="8">
        <f t="shared" si="0"/>
        <v>9.5433333333333328E-2</v>
      </c>
      <c r="F29" s="8">
        <f t="shared" si="1"/>
        <v>1.1417676354378528E-2</v>
      </c>
      <c r="G29" s="6">
        <f t="shared" si="2"/>
        <v>1.0400516795865633</v>
      </c>
      <c r="H29" s="6">
        <f t="shared" si="3"/>
        <v>1040.0516795865633</v>
      </c>
    </row>
    <row r="30" spans="1:8">
      <c r="A30" s="6" t="s">
        <v>29</v>
      </c>
      <c r="B30" s="8">
        <v>0.2495</v>
      </c>
      <c r="C30" s="8">
        <v>0.2666</v>
      </c>
      <c r="D30" s="8">
        <v>0.23169999999999999</v>
      </c>
      <c r="E30" s="8">
        <f t="shared" si="0"/>
        <v>0.24926666666666666</v>
      </c>
      <c r="F30" s="8">
        <f t="shared" si="1"/>
        <v>1.7451169970328917E-2</v>
      </c>
      <c r="G30" s="6">
        <f t="shared" si="2"/>
        <v>4.7666343669250644</v>
      </c>
      <c r="H30" s="6">
        <f t="shared" si="3"/>
        <v>4766.6343669250646</v>
      </c>
    </row>
    <row r="31" spans="1:8">
      <c r="A31" s="6" t="s">
        <v>30</v>
      </c>
      <c r="B31" s="8">
        <v>8.5199999999999998E-2</v>
      </c>
      <c r="C31" s="8">
        <v>6.4799999999999996E-2</v>
      </c>
      <c r="D31" s="8">
        <v>7.1999999999999995E-2</v>
      </c>
      <c r="E31" s="8">
        <f t="shared" si="0"/>
        <v>7.3999999999999996E-2</v>
      </c>
      <c r="F31" s="8">
        <f t="shared" si="1"/>
        <v>1.0346013725102096E-2</v>
      </c>
      <c r="G31" s="6">
        <f t="shared" si="2"/>
        <v>0.52083333333333326</v>
      </c>
      <c r="H31" s="6">
        <f t="shared" si="3"/>
        <v>520.83333333333326</v>
      </c>
    </row>
    <row r="32" spans="1:8">
      <c r="A32" s="6" t="s">
        <v>31</v>
      </c>
      <c r="B32" s="8">
        <v>8.3000000000000004E-2</v>
      </c>
      <c r="C32" s="8">
        <v>9.5299999999999996E-2</v>
      </c>
      <c r="D32" s="8">
        <v>7.8600000000000003E-2</v>
      </c>
      <c r="E32" s="8">
        <f t="shared" si="0"/>
        <v>8.5633333333333339E-2</v>
      </c>
      <c r="F32" s="8">
        <f t="shared" si="1"/>
        <v>8.6558265540232059E-3</v>
      </c>
      <c r="G32" s="6">
        <f t="shared" si="2"/>
        <v>0.80264857881136975</v>
      </c>
      <c r="H32" s="6">
        <f t="shared" si="3"/>
        <v>802.6485788113697</v>
      </c>
    </row>
    <row r="33" spans="1:8">
      <c r="A33" s="6" t="s">
        <v>32</v>
      </c>
      <c r="B33" s="8">
        <v>0.25650000000000001</v>
      </c>
      <c r="C33" s="8">
        <v>0.19420000000000001</v>
      </c>
      <c r="D33" s="8">
        <v>0.2177</v>
      </c>
      <c r="E33" s="8">
        <f t="shared" si="0"/>
        <v>0.2228</v>
      </c>
      <c r="F33" s="8">
        <f t="shared" si="1"/>
        <v>3.1461563851786056E-2</v>
      </c>
      <c r="G33" s="6">
        <f t="shared" si="2"/>
        <v>4.1254844961240309</v>
      </c>
      <c r="H33" s="6">
        <f t="shared" si="3"/>
        <v>4125.4844961240306</v>
      </c>
    </row>
    <row r="34" spans="1:8">
      <c r="A34" s="6" t="s">
        <v>33</v>
      </c>
      <c r="B34" s="8">
        <v>0.2089</v>
      </c>
      <c r="C34" s="8">
        <v>0.18820000000000001</v>
      </c>
      <c r="D34" s="8">
        <v>0.20530000000000001</v>
      </c>
      <c r="E34" s="8">
        <f t="shared" si="0"/>
        <v>0.20080000000000001</v>
      </c>
      <c r="F34" s="8">
        <f t="shared" si="1"/>
        <v>1.1059385154700056E-2</v>
      </c>
      <c r="G34" s="6">
        <f t="shared" si="2"/>
        <v>3.5925387596899228</v>
      </c>
      <c r="H34" s="6">
        <f t="shared" si="3"/>
        <v>3592.5387596899227</v>
      </c>
    </row>
    <row r="35" spans="1:8">
      <c r="A35" s="6" t="s">
        <v>34</v>
      </c>
      <c r="B35" s="8">
        <v>0.16739999999999999</v>
      </c>
      <c r="C35" s="8">
        <v>0.13370000000000001</v>
      </c>
      <c r="D35" s="8">
        <v>0.1268</v>
      </c>
      <c r="E35" s="8">
        <f t="shared" si="0"/>
        <v>0.14263333333333336</v>
      </c>
      <c r="F35" s="8">
        <f t="shared" si="1"/>
        <v>2.1724256795879696E-2</v>
      </c>
      <c r="G35" s="6">
        <f t="shared" si="2"/>
        <v>2.1834625322997425</v>
      </c>
      <c r="H35" s="6">
        <f t="shared" si="3"/>
        <v>2183.4625322997426</v>
      </c>
    </row>
    <row r="36" spans="1:8">
      <c r="A36" s="6" t="s">
        <v>35</v>
      </c>
      <c r="B36" s="8">
        <v>0.21440000000000001</v>
      </c>
      <c r="C36" s="8">
        <v>0.2029</v>
      </c>
      <c r="D36" s="8">
        <v>0.1492</v>
      </c>
      <c r="E36" s="8">
        <f t="shared" si="0"/>
        <v>0.18883333333333333</v>
      </c>
      <c r="F36" s="8">
        <f t="shared" si="1"/>
        <v>3.4801771985537279E-2</v>
      </c>
      <c r="G36" s="6">
        <f t="shared" si="2"/>
        <v>3.3026485788113695</v>
      </c>
      <c r="H36" s="6">
        <f t="shared" si="3"/>
        <v>3302.6485788113696</v>
      </c>
    </row>
    <row r="37" spans="1:8">
      <c r="A37" s="6" t="s">
        <v>36</v>
      </c>
      <c r="B37" s="8">
        <v>0.11459999999999999</v>
      </c>
      <c r="C37" s="8">
        <v>0.1119</v>
      </c>
      <c r="D37" s="8">
        <v>9.1499999999999998E-2</v>
      </c>
      <c r="E37" s="8">
        <f t="shared" si="0"/>
        <v>0.10599999999999998</v>
      </c>
      <c r="F37" s="8">
        <f t="shared" si="1"/>
        <v>1.2629726837901327E-2</v>
      </c>
      <c r="G37" s="6">
        <f t="shared" si="2"/>
        <v>1.2960271317829453</v>
      </c>
      <c r="H37" s="6">
        <f t="shared" si="3"/>
        <v>1296.0271317829452</v>
      </c>
    </row>
    <row r="38" spans="1:8">
      <c r="A38" s="6" t="s">
        <v>37</v>
      </c>
      <c r="B38" s="8">
        <v>0.32940000000000003</v>
      </c>
      <c r="C38" s="8">
        <v>0.27239999999999998</v>
      </c>
      <c r="D38" s="8">
        <v>0.33279999999999998</v>
      </c>
      <c r="E38" s="8">
        <f t="shared" si="0"/>
        <v>0.31153333333333333</v>
      </c>
      <c r="F38" s="8">
        <f t="shared" si="1"/>
        <v>3.3933071380783636E-2</v>
      </c>
      <c r="G38" s="6">
        <f>5*(E38-0.0323)/0.2618</f>
        <v>5.3329513623631284</v>
      </c>
      <c r="H38" s="6">
        <f t="shared" si="3"/>
        <v>5332.9513623631283</v>
      </c>
    </row>
    <row r="39" spans="1:8">
      <c r="A39" s="6" t="s">
        <v>38</v>
      </c>
      <c r="B39" s="8">
        <v>4.7999999999999996E-3</v>
      </c>
      <c r="C39" s="8">
        <v>0</v>
      </c>
      <c r="D39" s="8">
        <v>1.89999999999999E-3</v>
      </c>
      <c r="E39" s="8">
        <f t="shared" si="0"/>
        <v>2.2333333333333298E-3</v>
      </c>
      <c r="F39" s="8">
        <f t="shared" si="1"/>
        <v>2.4172987679087861E-3</v>
      </c>
      <c r="G39" s="6">
        <f t="shared" ref="G39:G67" si="4">5*(E39-0.0323)/0.2618</f>
        <v>-0.57422969187675088</v>
      </c>
      <c r="H39" s="6">
        <f t="shared" si="3"/>
        <v>-574.22969187675085</v>
      </c>
    </row>
    <row r="40" spans="1:8">
      <c r="A40" s="6" t="s">
        <v>39</v>
      </c>
      <c r="B40" s="8">
        <v>0.24299999999999999</v>
      </c>
      <c r="C40" s="8">
        <v>0.27160000000000001</v>
      </c>
      <c r="D40" s="8">
        <v>0.2545</v>
      </c>
      <c r="E40" s="8">
        <f t="shared" si="0"/>
        <v>0.25636666666666663</v>
      </c>
      <c r="F40" s="8">
        <f t="shared" si="1"/>
        <v>1.4391085203463064E-2</v>
      </c>
      <c r="G40" s="6">
        <f t="shared" si="4"/>
        <v>4.2793481028775142</v>
      </c>
      <c r="H40" s="6">
        <f t="shared" si="3"/>
        <v>4279.3481028775141</v>
      </c>
    </row>
    <row r="41" spans="1:8">
      <c r="A41" s="6" t="s">
        <v>40</v>
      </c>
      <c r="B41" s="8">
        <v>0.22550000000000001</v>
      </c>
      <c r="C41" s="8">
        <v>0.1895</v>
      </c>
      <c r="D41" s="8">
        <v>0.1893</v>
      </c>
      <c r="E41" s="8">
        <f t="shared" si="0"/>
        <v>0.20143333333333335</v>
      </c>
      <c r="F41" s="8">
        <f t="shared" si="1"/>
        <v>2.0842584612598167E-2</v>
      </c>
      <c r="G41" s="6">
        <f t="shared" si="4"/>
        <v>3.2302011713776428</v>
      </c>
      <c r="H41" s="6">
        <f t="shared" si="3"/>
        <v>3230.2011713776428</v>
      </c>
    </row>
    <row r="42" spans="1:8">
      <c r="A42" s="6" t="s">
        <v>41</v>
      </c>
      <c r="B42" s="8">
        <v>0.1227</v>
      </c>
      <c r="C42" s="8">
        <v>9.5799999999999996E-2</v>
      </c>
      <c r="D42" s="8">
        <v>9.8000000000000004E-2</v>
      </c>
      <c r="E42" s="8">
        <f t="shared" si="0"/>
        <v>0.1055</v>
      </c>
      <c r="F42" s="8">
        <f t="shared" si="1"/>
        <v>1.4936197641970286E-2</v>
      </c>
      <c r="G42" s="6">
        <f t="shared" si="4"/>
        <v>1.3980137509549273</v>
      </c>
      <c r="H42" s="6">
        <f t="shared" si="3"/>
        <v>1398.0137509549272</v>
      </c>
    </row>
    <row r="43" spans="1:8">
      <c r="A43" s="6" t="s">
        <v>42</v>
      </c>
      <c r="B43" s="8">
        <v>0.15690000000000001</v>
      </c>
      <c r="C43" s="8">
        <v>0.1308</v>
      </c>
      <c r="D43" s="8">
        <v>0.1336</v>
      </c>
      <c r="E43" s="8">
        <f t="shared" si="0"/>
        <v>0.14043333333333333</v>
      </c>
      <c r="F43" s="8">
        <f t="shared" si="1"/>
        <v>1.4329107904309099E-2</v>
      </c>
      <c r="G43" s="6">
        <f t="shared" si="4"/>
        <v>2.0651897122485359</v>
      </c>
      <c r="H43" s="6">
        <f t="shared" si="3"/>
        <v>2065.1897122485357</v>
      </c>
    </row>
    <row r="44" spans="1:8">
      <c r="A44" s="6" t="s">
        <v>43</v>
      </c>
      <c r="B44" s="8">
        <v>0.27289999999999998</v>
      </c>
      <c r="C44" s="8">
        <v>0.28449999999999998</v>
      </c>
      <c r="D44" s="8">
        <v>0.221</v>
      </c>
      <c r="E44" s="8">
        <f t="shared" si="0"/>
        <v>0.25946666666666662</v>
      </c>
      <c r="F44" s="8">
        <f t="shared" si="1"/>
        <v>3.381424749027194E-2</v>
      </c>
      <c r="G44" s="6">
        <f t="shared" si="4"/>
        <v>4.338553603259486</v>
      </c>
      <c r="H44" s="6">
        <f t="shared" si="3"/>
        <v>4338.5536032594864</v>
      </c>
    </row>
    <row r="45" spans="1:8">
      <c r="A45" s="6" t="s">
        <v>44</v>
      </c>
      <c r="B45" s="8">
        <v>0.21049999999999999</v>
      </c>
      <c r="C45" s="8">
        <v>0.19639999999999999</v>
      </c>
      <c r="D45" s="8">
        <v>0.24379999999999999</v>
      </c>
      <c r="E45" s="8">
        <f t="shared" si="0"/>
        <v>0.21689999999999998</v>
      </c>
      <c r="F45" s="8">
        <f t="shared" si="1"/>
        <v>2.4339474110999227E-2</v>
      </c>
      <c r="G45" s="6">
        <f t="shared" si="4"/>
        <v>3.5255920550038198</v>
      </c>
      <c r="H45" s="6">
        <f t="shared" si="3"/>
        <v>3525.59205500382</v>
      </c>
    </row>
    <row r="46" spans="1:8">
      <c r="A46" s="6" t="s">
        <v>45</v>
      </c>
      <c r="B46" s="8">
        <v>0.2681</v>
      </c>
      <c r="C46" s="8">
        <v>0.25090000000000001</v>
      </c>
      <c r="D46" s="8">
        <v>0.22489999999999999</v>
      </c>
      <c r="E46" s="8">
        <f t="shared" si="0"/>
        <v>0.24796666666666667</v>
      </c>
      <c r="F46" s="8">
        <f t="shared" si="1"/>
        <v>2.1748869702431468E-2</v>
      </c>
      <c r="G46" s="6">
        <f t="shared" si="4"/>
        <v>4.1189202953908843</v>
      </c>
      <c r="H46" s="6">
        <f t="shared" si="3"/>
        <v>4118.9202953908843</v>
      </c>
    </row>
    <row r="47" spans="1:8">
      <c r="A47" s="6" t="s">
        <v>46</v>
      </c>
      <c r="B47" s="8">
        <v>0.17119999999999999</v>
      </c>
      <c r="C47" s="8">
        <v>0.1691</v>
      </c>
      <c r="D47" s="8">
        <v>0.18920000000000001</v>
      </c>
      <c r="E47" s="8">
        <f t="shared" si="0"/>
        <v>0.17649999999999999</v>
      </c>
      <c r="F47" s="8">
        <f t="shared" si="1"/>
        <v>1.1048529313895137E-2</v>
      </c>
      <c r="G47" s="6">
        <f t="shared" si="4"/>
        <v>2.7540106951871661</v>
      </c>
      <c r="H47" s="6">
        <f t="shared" si="3"/>
        <v>2754.0106951871662</v>
      </c>
    </row>
    <row r="48" spans="1:8">
      <c r="A48" s="6" t="s">
        <v>47</v>
      </c>
      <c r="B48" s="8"/>
      <c r="C48" s="8">
        <v>2.1221999999999999</v>
      </c>
      <c r="D48" s="8">
        <v>2.1080999999999999</v>
      </c>
      <c r="E48" s="8">
        <f t="shared" si="0"/>
        <v>2.1151499999999999</v>
      </c>
      <c r="F48" s="8">
        <f t="shared" si="1"/>
        <v>9.9702056147303215E-3</v>
      </c>
      <c r="G48" s="6">
        <f t="shared" si="4"/>
        <v>39.779411764705884</v>
      </c>
      <c r="H48" s="6">
        <f t="shared" si="3"/>
        <v>39779.411764705881</v>
      </c>
    </row>
    <row r="49" spans="1:8">
      <c r="A49" s="6" t="s">
        <v>48</v>
      </c>
      <c r="B49" s="8">
        <v>0.1734</v>
      </c>
      <c r="C49" s="8">
        <v>0.1638</v>
      </c>
      <c r="D49" s="8">
        <v>0.12529999999999999</v>
      </c>
      <c r="E49" s="8">
        <f t="shared" si="0"/>
        <v>0.15416666666666667</v>
      </c>
      <c r="F49" s="8">
        <f t="shared" si="1"/>
        <v>2.5455909595481642E-2</v>
      </c>
      <c r="G49" s="6">
        <f t="shared" si="4"/>
        <v>2.3274764451235046</v>
      </c>
      <c r="H49" s="6">
        <f t="shared" si="3"/>
        <v>2327.4764451235046</v>
      </c>
    </row>
    <row r="50" spans="1:8">
      <c r="A50" s="6" t="s">
        <v>49</v>
      </c>
      <c r="B50" s="8">
        <v>0.1191</v>
      </c>
      <c r="C50" s="8">
        <v>0.13370000000000001</v>
      </c>
      <c r="D50" s="8">
        <v>0.1168</v>
      </c>
      <c r="E50" s="8">
        <f t="shared" si="0"/>
        <v>0.12320000000000002</v>
      </c>
      <c r="F50" s="8">
        <f t="shared" si="1"/>
        <v>9.1656969184017931E-3</v>
      </c>
      <c r="G50" s="6">
        <f t="shared" si="4"/>
        <v>1.7360580595874715</v>
      </c>
      <c r="H50" s="6">
        <f t="shared" si="3"/>
        <v>1736.0580595874715</v>
      </c>
    </row>
    <row r="51" spans="1:8">
      <c r="A51" s="6" t="s">
        <v>50</v>
      </c>
      <c r="B51" s="8">
        <v>0.14549999999999999</v>
      </c>
      <c r="C51" s="8">
        <v>0.1857</v>
      </c>
      <c r="D51" s="8">
        <v>0.1867</v>
      </c>
      <c r="E51" s="8">
        <f t="shared" si="0"/>
        <v>0.17263333333333333</v>
      </c>
      <c r="F51" s="8">
        <f t="shared" si="1"/>
        <v>2.3503474920388429E-2</v>
      </c>
      <c r="G51" s="6">
        <f t="shared" si="4"/>
        <v>2.6801629742806217</v>
      </c>
      <c r="H51" s="6">
        <f t="shared" si="3"/>
        <v>2680.1629742806217</v>
      </c>
    </row>
    <row r="52" spans="1:8">
      <c r="A52" s="6" t="s">
        <v>51</v>
      </c>
      <c r="B52" s="8">
        <v>0.13289999999999999</v>
      </c>
      <c r="C52" s="8">
        <v>0.1948</v>
      </c>
      <c r="D52" s="8">
        <v>0.1676</v>
      </c>
      <c r="E52" s="8">
        <f t="shared" si="0"/>
        <v>0.1651</v>
      </c>
      <c r="F52" s="8">
        <f t="shared" si="1"/>
        <v>3.1025634562406718E-2</v>
      </c>
      <c r="G52" s="6">
        <f t="shared" si="4"/>
        <v>2.5362872421695957</v>
      </c>
      <c r="H52" s="6">
        <f t="shared" si="3"/>
        <v>2536.2872421695956</v>
      </c>
    </row>
    <row r="53" spans="1:8">
      <c r="A53" s="6" t="s">
        <v>52</v>
      </c>
      <c r="B53" s="8">
        <v>0.22500000000000001</v>
      </c>
      <c r="C53" s="8">
        <v>0.2009</v>
      </c>
      <c r="D53" s="8">
        <v>0.219</v>
      </c>
      <c r="E53" s="8">
        <f t="shared" si="0"/>
        <v>0.21496666666666667</v>
      </c>
      <c r="F53" s="8">
        <f t="shared" si="1"/>
        <v>1.2546048514705076E-2</v>
      </c>
      <c r="G53" s="6">
        <f t="shared" si="4"/>
        <v>3.4886681945505478</v>
      </c>
      <c r="H53" s="6">
        <f t="shared" si="3"/>
        <v>3488.6681945505479</v>
      </c>
    </row>
    <row r="54" spans="1:8">
      <c r="A54" s="46" t="s">
        <v>53</v>
      </c>
      <c r="B54" s="48">
        <v>3.0754000000000001</v>
      </c>
      <c r="C54" s="48">
        <v>2.9725999999999999</v>
      </c>
      <c r="D54" s="48">
        <v>2.9908000000000001</v>
      </c>
      <c r="E54" s="48">
        <f t="shared" si="0"/>
        <v>3.0129333333333332</v>
      </c>
      <c r="F54" s="8">
        <f t="shared" si="1"/>
        <v>5.4857755452928827E-2</v>
      </c>
      <c r="G54" s="46">
        <f t="shared" si="4"/>
        <v>56.925770308123248</v>
      </c>
      <c r="H54" s="6">
        <f t="shared" si="3"/>
        <v>56925.770308123247</v>
      </c>
    </row>
    <row r="55" spans="1:8">
      <c r="A55" s="6" t="s">
        <v>54</v>
      </c>
      <c r="B55" s="8">
        <v>0</v>
      </c>
      <c r="C55" s="8">
        <v>0</v>
      </c>
      <c r="D55" s="8">
        <v>0</v>
      </c>
      <c r="E55" s="8">
        <f t="shared" si="0"/>
        <v>0</v>
      </c>
      <c r="F55" s="8">
        <f t="shared" si="1"/>
        <v>0</v>
      </c>
      <c r="G55" s="6">
        <f t="shared" si="4"/>
        <v>-0.61688311688311692</v>
      </c>
      <c r="H55" s="6">
        <f t="shared" si="3"/>
        <v>-616.88311688311694</v>
      </c>
    </row>
    <row r="56" spans="1:8">
      <c r="A56" s="6" t="s">
        <v>55</v>
      </c>
      <c r="B56" s="8">
        <v>0.16589999999999999</v>
      </c>
      <c r="C56" s="8">
        <v>0.1694</v>
      </c>
      <c r="D56" s="8">
        <v>0.188</v>
      </c>
      <c r="E56" s="8">
        <f t="shared" si="0"/>
        <v>0.17443333333333333</v>
      </c>
      <c r="F56" s="8">
        <f t="shared" si="1"/>
        <v>1.1878692408398049E-2</v>
      </c>
      <c r="G56" s="6">
        <f t="shared" si="4"/>
        <v>2.7145403615991852</v>
      </c>
      <c r="H56" s="6">
        <f t="shared" si="3"/>
        <v>2714.5403615991854</v>
      </c>
    </row>
    <row r="57" spans="1:8">
      <c r="A57" s="6" t="s">
        <v>56</v>
      </c>
      <c r="B57" s="8">
        <v>3.1899999999999998E-2</v>
      </c>
      <c r="C57" s="8">
        <v>1.55E-2</v>
      </c>
      <c r="D57" s="8">
        <v>4.0999999999999899E-3</v>
      </c>
      <c r="E57" s="8">
        <f t="shared" si="0"/>
        <v>1.7166666666666663E-2</v>
      </c>
      <c r="F57" s="8">
        <f t="shared" si="1"/>
        <v>1.3974739115036583E-2</v>
      </c>
      <c r="G57" s="6">
        <f t="shared" si="4"/>
        <v>-0.28902470078940679</v>
      </c>
      <c r="H57" s="6">
        <f t="shared" si="3"/>
        <v>-289.02470078940678</v>
      </c>
    </row>
    <row r="58" spans="1:8">
      <c r="A58" s="6" t="s">
        <v>57</v>
      </c>
      <c r="B58" s="8">
        <v>0.21540000000000001</v>
      </c>
      <c r="C58" s="8">
        <v>0.17910000000000001</v>
      </c>
      <c r="D58" s="8">
        <v>0.1295</v>
      </c>
      <c r="E58" s="8">
        <f t="shared" si="0"/>
        <v>0.17466666666666666</v>
      </c>
      <c r="F58" s="8">
        <f t="shared" si="1"/>
        <v>4.3121263123119764E-2</v>
      </c>
      <c r="G58" s="6">
        <f t="shared" si="4"/>
        <v>2.7189966895849249</v>
      </c>
      <c r="H58" s="6">
        <f t="shared" si="3"/>
        <v>2718.9966895849248</v>
      </c>
    </row>
    <row r="59" spans="1:8">
      <c r="A59" s="6" t="s">
        <v>58</v>
      </c>
      <c r="B59" s="8">
        <v>0.17130000000000001</v>
      </c>
      <c r="C59" s="8">
        <v>0.14299999999999999</v>
      </c>
      <c r="D59" s="8">
        <v>0.18290000000000001</v>
      </c>
      <c r="E59" s="8">
        <f t="shared" si="0"/>
        <v>0.16573333333333334</v>
      </c>
      <c r="F59" s="8">
        <f t="shared" si="1"/>
        <v>2.0524213342618711E-2</v>
      </c>
      <c r="G59" s="6">
        <f t="shared" si="4"/>
        <v>2.5483829895594603</v>
      </c>
      <c r="H59" s="6">
        <f t="shared" si="3"/>
        <v>2548.3829895594604</v>
      </c>
    </row>
    <row r="60" spans="1:8">
      <c r="A60" s="6" t="s">
        <v>59</v>
      </c>
      <c r="B60" s="8">
        <v>0.21870000000000001</v>
      </c>
      <c r="C60" s="8">
        <v>0.24610000000000001</v>
      </c>
      <c r="D60" s="8">
        <v>0.22889999999999999</v>
      </c>
      <c r="E60" s="8">
        <f t="shared" si="0"/>
        <v>0.23123333333333332</v>
      </c>
      <c r="F60" s="8">
        <f t="shared" si="1"/>
        <v>1.3848224916332544E-2</v>
      </c>
      <c r="G60" s="6">
        <f t="shared" si="4"/>
        <v>3.7993379169849759</v>
      </c>
      <c r="H60" s="6">
        <f t="shared" si="3"/>
        <v>3799.3379169849759</v>
      </c>
    </row>
    <row r="61" spans="1:8">
      <c r="A61" s="6" t="s">
        <v>60</v>
      </c>
      <c r="B61" s="8"/>
      <c r="C61" s="8">
        <v>0.65690000000000004</v>
      </c>
      <c r="D61" s="8">
        <v>0.44750000000000001</v>
      </c>
      <c r="E61" s="8">
        <f t="shared" si="0"/>
        <v>0.55220000000000002</v>
      </c>
      <c r="F61" s="8">
        <f t="shared" si="1"/>
        <v>0.14806815998046291</v>
      </c>
      <c r="G61" s="6">
        <f t="shared" si="4"/>
        <v>9.9293353705118417</v>
      </c>
      <c r="H61" s="6">
        <f t="shared" si="3"/>
        <v>9929.3353705118425</v>
      </c>
    </row>
    <row r="62" spans="1:8">
      <c r="A62" s="6" t="s">
        <v>61</v>
      </c>
      <c r="B62" s="8">
        <v>6.2399999999999997E-2</v>
      </c>
      <c r="C62" s="8">
        <v>4.7800000000000002E-2</v>
      </c>
      <c r="D62" s="8">
        <v>4.3E-3</v>
      </c>
      <c r="E62" s="8">
        <f t="shared" si="0"/>
        <v>3.8166666666666661E-2</v>
      </c>
      <c r="F62" s="8">
        <f t="shared" si="1"/>
        <v>3.0224217662883079E-2</v>
      </c>
      <c r="G62" s="6">
        <f t="shared" si="4"/>
        <v>0.11204481792717073</v>
      </c>
      <c r="H62" s="6">
        <f t="shared" si="3"/>
        <v>112.04481792717074</v>
      </c>
    </row>
    <row r="63" spans="1:8">
      <c r="A63" s="6" t="s">
        <v>62</v>
      </c>
      <c r="B63" s="8">
        <v>0.1176</v>
      </c>
      <c r="C63" s="8">
        <v>8.6900000000000005E-2</v>
      </c>
      <c r="D63" s="8">
        <v>0.13900000000000001</v>
      </c>
      <c r="E63" s="8">
        <f t="shared" si="0"/>
        <v>0.1145</v>
      </c>
      <c r="F63" s="8">
        <f t="shared" si="1"/>
        <v>2.6187974339379489E-2</v>
      </c>
      <c r="G63" s="6">
        <f t="shared" si="4"/>
        <v>1.5699006875477464</v>
      </c>
      <c r="H63" s="6">
        <f t="shared" si="3"/>
        <v>1569.9006875477464</v>
      </c>
    </row>
    <row r="64" spans="1:8">
      <c r="A64" s="6" t="s">
        <v>63</v>
      </c>
      <c r="B64" s="8">
        <v>0.12640000000000001</v>
      </c>
      <c r="C64" s="8">
        <v>0.1217</v>
      </c>
      <c r="D64" s="8">
        <v>0.1197</v>
      </c>
      <c r="E64" s="8">
        <f t="shared" si="0"/>
        <v>0.1226</v>
      </c>
      <c r="F64" s="8">
        <f t="shared" si="1"/>
        <v>3.4394767043839738E-3</v>
      </c>
      <c r="G64" s="6">
        <f t="shared" si="4"/>
        <v>1.7245989304812834</v>
      </c>
      <c r="H64" s="6">
        <f t="shared" si="3"/>
        <v>1724.5989304812833</v>
      </c>
    </row>
    <row r="65" spans="1:8">
      <c r="A65" s="6" t="s">
        <v>64</v>
      </c>
      <c r="B65" s="8">
        <v>0.18329999999999999</v>
      </c>
      <c r="C65" s="8">
        <v>0.1535</v>
      </c>
      <c r="D65" s="8">
        <v>0.15970000000000001</v>
      </c>
      <c r="E65" s="8">
        <f t="shared" si="0"/>
        <v>0.16550000000000001</v>
      </c>
      <c r="F65" s="8">
        <f t="shared" si="1"/>
        <v>1.5723867208800854E-2</v>
      </c>
      <c r="G65" s="6">
        <f t="shared" si="4"/>
        <v>2.5439266615737206</v>
      </c>
      <c r="H65" s="6">
        <f t="shared" si="3"/>
        <v>2543.9266615737206</v>
      </c>
    </row>
    <row r="66" spans="1:8">
      <c r="A66" s="6" t="s">
        <v>65</v>
      </c>
      <c r="B66" s="8">
        <v>0</v>
      </c>
      <c r="C66" s="8">
        <v>0</v>
      </c>
      <c r="D66" s="8">
        <v>0</v>
      </c>
      <c r="E66" s="8">
        <f t="shared" si="0"/>
        <v>0</v>
      </c>
      <c r="F66" s="8">
        <f t="shared" si="1"/>
        <v>0</v>
      </c>
      <c r="G66" s="6">
        <f t="shared" si="4"/>
        <v>-0.61688311688311692</v>
      </c>
      <c r="H66" s="6">
        <f t="shared" si="3"/>
        <v>-616.88311688311694</v>
      </c>
    </row>
    <row r="67" spans="1:8">
      <c r="A67" s="46" t="s">
        <v>66</v>
      </c>
      <c r="B67" s="47">
        <v>2.7885</v>
      </c>
      <c r="C67" s="47">
        <v>2.8452000000000002</v>
      </c>
      <c r="D67" s="47">
        <v>2.8262999999999998</v>
      </c>
      <c r="E67" s="48">
        <f t="shared" si="0"/>
        <v>2.8200000000000003</v>
      </c>
      <c r="F67" s="8">
        <f t="shared" si="1"/>
        <v>2.8870226878221859E-2</v>
      </c>
      <c r="G67" s="46">
        <f t="shared" si="4"/>
        <v>53.241023682200165</v>
      </c>
      <c r="H67" s="6">
        <f t="shared" si="3"/>
        <v>53241.023682200168</v>
      </c>
    </row>
    <row r="68" spans="1:8">
      <c r="A68" s="6" t="s">
        <v>67</v>
      </c>
      <c r="B68" s="8">
        <v>0.46800000000000003</v>
      </c>
      <c r="C68" s="8">
        <v>0.4133</v>
      </c>
      <c r="D68" s="8">
        <v>0.41399999999999998</v>
      </c>
      <c r="E68" s="8">
        <f t="shared" si="0"/>
        <v>0.43176666666666663</v>
      </c>
      <c r="F68" s="8">
        <f t="shared" si="1"/>
        <v>3.1380939012932048E-2</v>
      </c>
      <c r="G68" s="6">
        <f>5*(E68-0.1549)/0.2865</f>
        <v>4.8318789994182652</v>
      </c>
      <c r="H68" s="6">
        <f t="shared" si="3"/>
        <v>4831.8789994182653</v>
      </c>
    </row>
    <row r="69" spans="1:8">
      <c r="A69" s="6" t="s">
        <v>68</v>
      </c>
      <c r="B69" s="8">
        <v>0.29099999999999998</v>
      </c>
      <c r="C69" s="8">
        <v>0.2475</v>
      </c>
      <c r="D69" s="8">
        <v>0.25330000000000003</v>
      </c>
      <c r="E69" s="8">
        <f t="shared" si="0"/>
        <v>0.26393333333333335</v>
      </c>
      <c r="F69" s="8">
        <f t="shared" si="1"/>
        <v>2.3619130664216052E-2</v>
      </c>
      <c r="G69" s="6">
        <f t="shared" ref="G69:G97" si="5">5*(E69-0.1549)/0.2865</f>
        <v>1.9028504944735314</v>
      </c>
      <c r="H69" s="6">
        <f t="shared" si="3"/>
        <v>1902.8504944735314</v>
      </c>
    </row>
    <row r="70" spans="1:8">
      <c r="A70" s="6" t="s">
        <v>69</v>
      </c>
      <c r="B70" s="8">
        <v>0.26860000000000001</v>
      </c>
      <c r="C70" s="8">
        <v>0.27629999999999999</v>
      </c>
      <c r="D70" s="8">
        <v>0.24959999999999999</v>
      </c>
      <c r="E70" s="8">
        <f t="shared" si="0"/>
        <v>0.26483333333333331</v>
      </c>
      <c r="F70" s="8">
        <f t="shared" si="1"/>
        <v>1.374275566738103E-2</v>
      </c>
      <c r="G70" s="6">
        <f t="shared" si="5"/>
        <v>1.9185573007562533</v>
      </c>
      <c r="H70" s="6">
        <f t="shared" si="3"/>
        <v>1918.5573007562532</v>
      </c>
    </row>
    <row r="71" spans="1:8">
      <c r="A71" s="6" t="s">
        <v>70</v>
      </c>
      <c r="B71" s="8">
        <v>0.16500000000000001</v>
      </c>
      <c r="C71" s="8">
        <v>0.15340000000000001</v>
      </c>
      <c r="D71" s="8">
        <v>0.16200000000000001</v>
      </c>
      <c r="E71" s="8">
        <f t="shared" si="0"/>
        <v>0.16013333333333335</v>
      </c>
      <c r="F71" s="8">
        <f t="shared" si="1"/>
        <v>6.0210741012989809E-3</v>
      </c>
      <c r="G71" s="6">
        <f t="shared" si="5"/>
        <v>9.1332169866201407E-2</v>
      </c>
      <c r="H71" s="6">
        <f t="shared" si="3"/>
        <v>91.332169866201411</v>
      </c>
    </row>
    <row r="72" spans="1:8">
      <c r="A72" s="6" t="s">
        <v>71</v>
      </c>
      <c r="B72" s="8">
        <v>0.22939999999999999</v>
      </c>
      <c r="C72" s="8">
        <v>0.21820000000000001</v>
      </c>
      <c r="D72" s="8">
        <v>0.1288</v>
      </c>
      <c r="E72" s="8">
        <f t="shared" si="0"/>
        <v>0.19213333333333335</v>
      </c>
      <c r="F72" s="8">
        <f t="shared" si="1"/>
        <v>5.5133413945930486E-2</v>
      </c>
      <c r="G72" s="6">
        <f t="shared" si="5"/>
        <v>0.64979639325189076</v>
      </c>
      <c r="H72" s="6">
        <f t="shared" si="3"/>
        <v>649.79639325189078</v>
      </c>
    </row>
    <row r="73" spans="1:8">
      <c r="A73" s="6" t="s">
        <v>72</v>
      </c>
      <c r="B73" s="8">
        <v>0.20100000000000001</v>
      </c>
      <c r="C73" s="8">
        <v>0.2145</v>
      </c>
      <c r="D73" s="8">
        <v>0.2339</v>
      </c>
      <c r="E73" s="8">
        <f t="shared" ref="E73:E97" si="6">AVERAGE(B73:D73)</f>
        <v>0.21646666666666667</v>
      </c>
      <c r="F73" s="8">
        <f t="shared" ref="F73:F97" si="7">STDEV(B73:D73)</f>
        <v>1.6537936187243602E-2</v>
      </c>
      <c r="G73" s="6">
        <f t="shared" si="5"/>
        <v>1.0744618964514252</v>
      </c>
      <c r="H73" s="6">
        <f t="shared" ref="H73:H97" si="8">G73*1000</f>
        <v>1074.4618964514252</v>
      </c>
    </row>
    <row r="74" spans="1:8">
      <c r="A74" s="6" t="s">
        <v>73</v>
      </c>
      <c r="B74" s="8">
        <v>0.25</v>
      </c>
      <c r="C74" s="8">
        <v>0.30280000000000001</v>
      </c>
      <c r="D74" s="8">
        <v>0.2326</v>
      </c>
      <c r="E74" s="8">
        <f t="shared" si="6"/>
        <v>0.26179999999999998</v>
      </c>
      <c r="F74" s="8">
        <f t="shared" si="7"/>
        <v>3.6557352201711878E-2</v>
      </c>
      <c r="G74" s="6">
        <f t="shared" si="5"/>
        <v>1.8656195462478182</v>
      </c>
      <c r="H74" s="6">
        <f t="shared" si="8"/>
        <v>1865.6195462478183</v>
      </c>
    </row>
    <row r="75" spans="1:8">
      <c r="A75" s="49" t="s">
        <v>74</v>
      </c>
      <c r="B75" s="48">
        <v>2.9112</v>
      </c>
      <c r="C75" s="48">
        <v>2.8628</v>
      </c>
      <c r="D75" s="48">
        <v>2.9832000000000001</v>
      </c>
      <c r="E75" s="48">
        <f t="shared" si="6"/>
        <v>2.9190666666666671</v>
      </c>
      <c r="F75" s="8">
        <f t="shared" si="7"/>
        <v>6.0584266384362373E-2</v>
      </c>
      <c r="G75" s="49">
        <f t="shared" si="5"/>
        <v>48.240255962769069</v>
      </c>
      <c r="H75" s="6">
        <f t="shared" si="8"/>
        <v>48240.255962769072</v>
      </c>
    </row>
    <row r="76" spans="1:8">
      <c r="A76" s="49" t="s">
        <v>75</v>
      </c>
      <c r="B76" s="48">
        <v>2.9588999999999999</v>
      </c>
      <c r="C76" s="48">
        <v>2.9935999999999998</v>
      </c>
      <c r="D76" s="48">
        <v>2.9967999999999999</v>
      </c>
      <c r="E76" s="48">
        <f t="shared" si="6"/>
        <v>2.9830999999999999</v>
      </c>
      <c r="F76" s="8">
        <f t="shared" si="7"/>
        <v>2.1018801107579855E-2</v>
      </c>
      <c r="G76" s="49">
        <f t="shared" si="5"/>
        <v>49.357766143106453</v>
      </c>
      <c r="H76" s="6">
        <f t="shared" si="8"/>
        <v>49357.766143106455</v>
      </c>
    </row>
    <row r="77" spans="1:8">
      <c r="A77" s="49" t="s">
        <v>76</v>
      </c>
      <c r="B77" s="48">
        <v>2.9971999999999999</v>
      </c>
      <c r="C77" s="48"/>
      <c r="D77" s="48">
        <v>2.8929999999999998</v>
      </c>
      <c r="E77" s="48">
        <f t="shared" si="6"/>
        <v>2.9451000000000001</v>
      </c>
      <c r="F77" s="8">
        <f t="shared" si="7"/>
        <v>7.3680526599629967E-2</v>
      </c>
      <c r="G77" s="49">
        <f t="shared" si="5"/>
        <v>48.694589877835959</v>
      </c>
      <c r="H77" s="6">
        <f t="shared" si="8"/>
        <v>48694.589877835962</v>
      </c>
    </row>
    <row r="78" spans="1:8">
      <c r="A78" s="6" t="s">
        <v>77</v>
      </c>
      <c r="B78" s="8">
        <v>0.13089999999999999</v>
      </c>
      <c r="C78" s="8">
        <v>0.15890000000000001</v>
      </c>
      <c r="D78" s="8">
        <v>0.1525</v>
      </c>
      <c r="E78" s="8">
        <f t="shared" si="6"/>
        <v>0.14743333333333333</v>
      </c>
      <c r="F78" s="8">
        <f t="shared" si="7"/>
        <v>1.467151435037746E-2</v>
      </c>
      <c r="G78" s="6">
        <f t="shared" si="5"/>
        <v>-0.13030831878999438</v>
      </c>
      <c r="H78" s="6">
        <f t="shared" si="8"/>
        <v>-130.30831878999439</v>
      </c>
    </row>
    <row r="79" spans="1:8">
      <c r="A79" s="6" t="s">
        <v>78</v>
      </c>
      <c r="B79" s="8">
        <v>0.30690000000000001</v>
      </c>
      <c r="C79" s="8">
        <v>0.32150000000000001</v>
      </c>
      <c r="D79" s="8">
        <v>0.309</v>
      </c>
      <c r="E79" s="8">
        <f t="shared" si="6"/>
        <v>0.31246666666666667</v>
      </c>
      <c r="F79" s="8">
        <f t="shared" si="7"/>
        <v>7.8932460580760679E-3</v>
      </c>
      <c r="G79" s="6">
        <f t="shared" si="5"/>
        <v>2.7498545666084935</v>
      </c>
      <c r="H79" s="6">
        <f t="shared" si="8"/>
        <v>2749.8545666084933</v>
      </c>
    </row>
    <row r="80" spans="1:8">
      <c r="A80" s="6" t="s">
        <v>79</v>
      </c>
      <c r="B80" s="8">
        <v>5.4600000000000003E-2</v>
      </c>
      <c r="C80" s="8">
        <v>9.98E-2</v>
      </c>
      <c r="D80" s="8">
        <v>4.8899999999999999E-2</v>
      </c>
      <c r="E80" s="8">
        <f t="shared" si="6"/>
        <v>6.7766666666666669E-2</v>
      </c>
      <c r="F80" s="8">
        <f t="shared" si="7"/>
        <v>2.788769143068914E-2</v>
      </c>
      <c r="G80" s="6">
        <f t="shared" si="5"/>
        <v>-1.5206515415939501</v>
      </c>
      <c r="H80" s="6">
        <f t="shared" si="8"/>
        <v>-1520.65154159395</v>
      </c>
    </row>
    <row r="81" spans="1:8">
      <c r="A81" s="6" t="s">
        <v>80</v>
      </c>
      <c r="B81" s="8">
        <v>0.1351</v>
      </c>
      <c r="C81" s="8">
        <v>6.6100000000000006E-2</v>
      </c>
      <c r="D81" s="8">
        <v>0.1037</v>
      </c>
      <c r="E81" s="8">
        <f t="shared" si="6"/>
        <v>0.10163333333333334</v>
      </c>
      <c r="F81" s="8">
        <f t="shared" si="7"/>
        <v>3.454639392662183E-2</v>
      </c>
      <c r="G81" s="6">
        <f t="shared" si="5"/>
        <v>-0.9296102385107623</v>
      </c>
      <c r="H81" s="6">
        <f t="shared" si="8"/>
        <v>-929.61023851076231</v>
      </c>
    </row>
    <row r="82" spans="1:8">
      <c r="A82" s="6" t="s">
        <v>81</v>
      </c>
      <c r="B82" s="8">
        <v>0.38540000000000002</v>
      </c>
      <c r="C82" s="8">
        <v>0.55400000000000005</v>
      </c>
      <c r="D82" s="8">
        <v>0.46829999999999999</v>
      </c>
      <c r="E82" s="8">
        <f t="shared" si="6"/>
        <v>0.46923333333333334</v>
      </c>
      <c r="F82" s="8">
        <f t="shared" si="7"/>
        <v>8.4303874960368216E-2</v>
      </c>
      <c r="G82" s="6">
        <f t="shared" si="5"/>
        <v>5.4857475276323449</v>
      </c>
      <c r="H82" s="6">
        <f t="shared" si="8"/>
        <v>5485.7475276323448</v>
      </c>
    </row>
    <row r="83" spans="1:8">
      <c r="A83" s="6" t="s">
        <v>82</v>
      </c>
      <c r="B83" s="8">
        <v>0.47649999999999998</v>
      </c>
      <c r="C83" s="8">
        <v>0.40799999999999997</v>
      </c>
      <c r="D83" s="8">
        <v>0.4763</v>
      </c>
      <c r="E83" s="8">
        <f t="shared" si="6"/>
        <v>0.4536</v>
      </c>
      <c r="F83" s="8">
        <f t="shared" si="7"/>
        <v>3.9490885024268972E-2</v>
      </c>
      <c r="G83" s="6">
        <f t="shared" si="5"/>
        <v>5.2129144851657943</v>
      </c>
      <c r="H83" s="6">
        <f t="shared" si="8"/>
        <v>5212.9144851657938</v>
      </c>
    </row>
    <row r="84" spans="1:8">
      <c r="A84" s="6" t="s">
        <v>83</v>
      </c>
      <c r="B84" s="8">
        <v>0.25969999999999999</v>
      </c>
      <c r="C84" s="8">
        <v>0.29060000000000002</v>
      </c>
      <c r="D84" s="8">
        <v>0.2475</v>
      </c>
      <c r="E84" s="8">
        <f t="shared" si="6"/>
        <v>0.26593333333333335</v>
      </c>
      <c r="F84" s="8">
        <f t="shared" si="7"/>
        <v>2.2215835193242956E-2</v>
      </c>
      <c r="G84" s="6">
        <f t="shared" si="5"/>
        <v>1.9377545084351371</v>
      </c>
      <c r="H84" s="6">
        <f t="shared" si="8"/>
        <v>1937.754508435137</v>
      </c>
    </row>
    <row r="85" spans="1:8">
      <c r="A85" s="6" t="s">
        <v>84</v>
      </c>
      <c r="B85" s="8">
        <v>0.29620000000000002</v>
      </c>
      <c r="C85" s="8">
        <v>0.1842</v>
      </c>
      <c r="D85" s="8">
        <v>0.2445</v>
      </c>
      <c r="E85" s="8">
        <f t="shared" si="6"/>
        <v>0.24163333333333337</v>
      </c>
      <c r="F85" s="8">
        <f t="shared" si="7"/>
        <v>5.6055002750274863E-2</v>
      </c>
      <c r="G85" s="6">
        <f t="shared" si="5"/>
        <v>1.5136707388016293</v>
      </c>
      <c r="H85" s="6">
        <f t="shared" si="8"/>
        <v>1513.6707388016293</v>
      </c>
    </row>
    <row r="86" spans="1:8">
      <c r="A86" s="6" t="s">
        <v>85</v>
      </c>
      <c r="B86" s="8">
        <v>0.27179999999999999</v>
      </c>
      <c r="C86" s="8">
        <v>0.2742</v>
      </c>
      <c r="D86" s="8">
        <v>0.26279999999999998</v>
      </c>
      <c r="E86" s="8">
        <f t="shared" si="6"/>
        <v>0.26960000000000001</v>
      </c>
      <c r="F86" s="8">
        <f t="shared" si="7"/>
        <v>6.0099916805266976E-3</v>
      </c>
      <c r="G86" s="6">
        <f t="shared" si="5"/>
        <v>2.0017452006980805</v>
      </c>
      <c r="H86" s="6">
        <f t="shared" si="8"/>
        <v>2001.7452006980805</v>
      </c>
    </row>
    <row r="87" spans="1:8">
      <c r="A87" s="6" t="s">
        <v>86</v>
      </c>
      <c r="B87" s="8">
        <v>0.1915</v>
      </c>
      <c r="C87" s="8">
        <v>0.14660000000000001</v>
      </c>
      <c r="D87" s="8">
        <v>0.16650000000000001</v>
      </c>
      <c r="E87" s="8">
        <f t="shared" si="6"/>
        <v>0.16820000000000002</v>
      </c>
      <c r="F87" s="8">
        <f t="shared" si="7"/>
        <v>2.2498222151983327E-2</v>
      </c>
      <c r="G87" s="6">
        <f t="shared" si="5"/>
        <v>0.23211169284467725</v>
      </c>
      <c r="H87" s="6">
        <f t="shared" si="8"/>
        <v>232.11169284467726</v>
      </c>
    </row>
    <row r="88" spans="1:8">
      <c r="A88" s="6" t="s">
        <v>87</v>
      </c>
      <c r="B88" s="8">
        <v>0.1724</v>
      </c>
      <c r="C88" s="8">
        <v>0.1976</v>
      </c>
      <c r="D88" s="8">
        <v>0.19320000000000001</v>
      </c>
      <c r="E88" s="8">
        <f t="shared" si="6"/>
        <v>0.18773333333333334</v>
      </c>
      <c r="F88" s="8">
        <f t="shared" si="7"/>
        <v>1.3460064388157042E-2</v>
      </c>
      <c r="G88" s="6">
        <f t="shared" si="5"/>
        <v>0.57300756253635821</v>
      </c>
      <c r="H88" s="6">
        <f t="shared" si="8"/>
        <v>573.00756253635825</v>
      </c>
    </row>
    <row r="89" spans="1:8">
      <c r="A89" s="6" t="s">
        <v>88</v>
      </c>
      <c r="B89" s="8">
        <v>2.3113999999999999</v>
      </c>
      <c r="C89" s="8">
        <v>2.2054999999999998</v>
      </c>
      <c r="D89" s="8">
        <v>2.2231999999999998</v>
      </c>
      <c r="E89" s="8">
        <f t="shared" si="6"/>
        <v>2.2467000000000001</v>
      </c>
      <c r="F89" s="8">
        <f t="shared" si="7"/>
        <v>5.6726448857647341E-2</v>
      </c>
      <c r="G89" s="6">
        <f t="shared" si="5"/>
        <v>36.506108202443279</v>
      </c>
      <c r="H89" s="6">
        <f t="shared" si="8"/>
        <v>36506.108202443276</v>
      </c>
    </row>
    <row r="90" spans="1:8">
      <c r="A90" s="6" t="s">
        <v>89</v>
      </c>
      <c r="B90" s="8">
        <v>0.2437</v>
      </c>
      <c r="C90" s="8">
        <v>0.29809999999999998</v>
      </c>
      <c r="D90" s="8">
        <v>0.28489999999999999</v>
      </c>
      <c r="E90" s="8">
        <f t="shared" si="6"/>
        <v>0.27556666666666668</v>
      </c>
      <c r="F90" s="8">
        <f t="shared" si="7"/>
        <v>2.83755763524433E-2</v>
      </c>
      <c r="G90" s="6">
        <f t="shared" si="5"/>
        <v>2.1058755090168706</v>
      </c>
      <c r="H90" s="6">
        <f t="shared" si="8"/>
        <v>2105.8755090168706</v>
      </c>
    </row>
    <row r="91" spans="1:8">
      <c r="A91" s="6" t="s">
        <v>90</v>
      </c>
      <c r="B91" s="8">
        <v>0.2056</v>
      </c>
      <c r="C91" s="8">
        <v>0.17269999999999999</v>
      </c>
      <c r="D91" s="8">
        <v>0.23449999999999999</v>
      </c>
      <c r="E91" s="8">
        <f t="shared" si="6"/>
        <v>0.20426666666666668</v>
      </c>
      <c r="F91" s="8">
        <f t="shared" si="7"/>
        <v>3.0921567446255689E-2</v>
      </c>
      <c r="G91" s="6">
        <f t="shared" si="5"/>
        <v>0.86154741128563128</v>
      </c>
      <c r="H91" s="6">
        <f t="shared" si="8"/>
        <v>861.54741128563126</v>
      </c>
    </row>
    <row r="92" spans="1:8">
      <c r="A92" s="46" t="s">
        <v>91</v>
      </c>
      <c r="B92" s="47">
        <v>2.94</v>
      </c>
      <c r="C92" s="47">
        <v>2.976</v>
      </c>
      <c r="D92" s="48">
        <v>2.9685000000000001</v>
      </c>
      <c r="E92" s="48">
        <f t="shared" si="6"/>
        <v>2.9615000000000005</v>
      </c>
      <c r="F92" s="8">
        <f t="shared" si="7"/>
        <v>1.8993419913222627E-2</v>
      </c>
      <c r="G92" s="46">
        <f t="shared" si="5"/>
        <v>48.980802792321128</v>
      </c>
      <c r="H92" s="6">
        <f t="shared" si="8"/>
        <v>48980.802792321127</v>
      </c>
    </row>
    <row r="93" spans="1:8">
      <c r="A93" s="6" t="s">
        <v>92</v>
      </c>
      <c r="B93" s="8">
        <v>0.84460000000000002</v>
      </c>
      <c r="C93" s="8">
        <v>0.81340000000000001</v>
      </c>
      <c r="D93" s="8">
        <v>0.87680000000000002</v>
      </c>
      <c r="E93" s="8">
        <f t="shared" si="6"/>
        <v>0.8449333333333332</v>
      </c>
      <c r="F93" s="8">
        <f t="shared" si="7"/>
        <v>3.1701314378641966E-2</v>
      </c>
      <c r="G93" s="6">
        <f t="shared" si="5"/>
        <v>12.042466550319951</v>
      </c>
      <c r="H93" s="6">
        <f t="shared" si="8"/>
        <v>12042.46655031995</v>
      </c>
    </row>
    <row r="94" spans="1:8">
      <c r="A94" s="6" t="s">
        <v>93</v>
      </c>
      <c r="B94" s="8">
        <v>0.1038</v>
      </c>
      <c r="C94" s="8">
        <v>9.7199999999999995E-2</v>
      </c>
      <c r="D94" s="8">
        <v>6.7100000000000007E-2</v>
      </c>
      <c r="E94" s="8">
        <f t="shared" si="6"/>
        <v>8.9366666666666664E-2</v>
      </c>
      <c r="F94" s="8">
        <f t="shared" si="7"/>
        <v>1.9563827164778738E-2</v>
      </c>
      <c r="G94" s="6">
        <f t="shared" si="5"/>
        <v>-1.1436881908086098</v>
      </c>
      <c r="H94" s="6">
        <f t="shared" si="8"/>
        <v>-1143.6881908086098</v>
      </c>
    </row>
    <row r="95" spans="1:8">
      <c r="A95" s="6" t="s">
        <v>94</v>
      </c>
      <c r="B95" s="8">
        <v>0.24099999999999999</v>
      </c>
      <c r="C95" s="8">
        <v>0.29170000000000001</v>
      </c>
      <c r="D95" s="8">
        <v>0.26819999999999999</v>
      </c>
      <c r="E95" s="8">
        <f t="shared" si="6"/>
        <v>0.26696666666666663</v>
      </c>
      <c r="F95" s="8">
        <f t="shared" si="7"/>
        <v>2.5372491665844852E-2</v>
      </c>
      <c r="G95" s="6">
        <f t="shared" si="5"/>
        <v>1.9557882489819658</v>
      </c>
      <c r="H95" s="6">
        <f t="shared" si="8"/>
        <v>1955.7882489819658</v>
      </c>
    </row>
    <row r="96" spans="1:8">
      <c r="A96" s="6" t="s">
        <v>95</v>
      </c>
      <c r="B96" s="8">
        <v>0.1414</v>
      </c>
      <c r="C96" s="8">
        <v>0.1532</v>
      </c>
      <c r="D96" s="8">
        <v>0.15290000000000001</v>
      </c>
      <c r="E96" s="8">
        <f t="shared" si="6"/>
        <v>0.14916666666666667</v>
      </c>
      <c r="F96" s="8">
        <f t="shared" si="7"/>
        <v>6.727803009403099E-3</v>
      </c>
      <c r="G96" s="6">
        <f t="shared" si="5"/>
        <v>-0.1000581733566028</v>
      </c>
      <c r="H96" s="6">
        <f t="shared" si="8"/>
        <v>-100.05817335660281</v>
      </c>
    </row>
    <row r="97" spans="1:8">
      <c r="A97" s="6" t="s">
        <v>96</v>
      </c>
      <c r="B97" s="8">
        <v>0.18920000000000001</v>
      </c>
      <c r="C97" s="8">
        <v>0.2041</v>
      </c>
      <c r="D97" s="8">
        <v>0.19420000000000001</v>
      </c>
      <c r="E97" s="8">
        <f t="shared" si="6"/>
        <v>0.19583333333333333</v>
      </c>
      <c r="F97" s="8">
        <f t="shared" si="7"/>
        <v>7.5830952343573597E-3</v>
      </c>
      <c r="G97" s="6">
        <f t="shared" si="5"/>
        <v>0.71436881908086081</v>
      </c>
      <c r="H97" s="6">
        <f t="shared" si="8"/>
        <v>714.36881908086082</v>
      </c>
    </row>
    <row r="99" spans="1:8" ht="22.5">
      <c r="A99" s="50" t="s">
        <v>101</v>
      </c>
      <c r="B99" s="6">
        <v>0</v>
      </c>
      <c r="C99" s="6">
        <v>0.5</v>
      </c>
      <c r="D99" s="6">
        <v>1</v>
      </c>
      <c r="E99" s="6">
        <v>2</v>
      </c>
      <c r="F99" s="6">
        <v>4</v>
      </c>
      <c r="G99" s="6">
        <v>8</v>
      </c>
    </row>
    <row r="100" spans="1:8">
      <c r="A100" s="6" t="s">
        <v>1</v>
      </c>
      <c r="B100" s="6">
        <v>0</v>
      </c>
      <c r="C100" s="6">
        <v>0.15290000000000001</v>
      </c>
      <c r="D100" s="6">
        <v>0.29060000000000002</v>
      </c>
      <c r="E100" s="6">
        <v>0.4783</v>
      </c>
      <c r="F100" s="6">
        <v>0.91339999999999999</v>
      </c>
      <c r="G100" s="6">
        <v>1.6792</v>
      </c>
    </row>
    <row r="101" spans="1:8">
      <c r="A101" s="6" t="s">
        <v>1</v>
      </c>
      <c r="B101" s="6">
        <v>0</v>
      </c>
      <c r="C101" s="6">
        <v>0.1004</v>
      </c>
      <c r="D101" s="6">
        <v>0.25480000000000003</v>
      </c>
      <c r="E101" s="6">
        <v>0.55700000000000005</v>
      </c>
      <c r="F101" s="6">
        <v>1.3289</v>
      </c>
      <c r="G101" s="6">
        <v>2.0108000000000001</v>
      </c>
    </row>
    <row r="102" spans="1:8">
      <c r="A102" s="6" t="s">
        <v>1</v>
      </c>
      <c r="B102" s="6">
        <v>0</v>
      </c>
      <c r="C102" s="6">
        <v>0.28989999999999999</v>
      </c>
      <c r="D102" s="6">
        <v>0.45319999999999999</v>
      </c>
      <c r="E102" s="6">
        <v>0.81359999999999999</v>
      </c>
      <c r="F102" s="6">
        <v>1.4766999999999999</v>
      </c>
      <c r="G102" s="6">
        <v>2.3365999999999998</v>
      </c>
    </row>
    <row r="105" spans="1:8">
      <c r="A105" s="6">
        <v>0</v>
      </c>
      <c r="B105" s="6">
        <v>0</v>
      </c>
    </row>
    <row r="106" spans="1:8">
      <c r="A106" s="6">
        <v>0.5</v>
      </c>
      <c r="B106" s="6">
        <v>0.15290000000000001</v>
      </c>
    </row>
    <row r="107" spans="1:8">
      <c r="A107" s="6">
        <v>1</v>
      </c>
      <c r="B107" s="6">
        <v>0.29060000000000002</v>
      </c>
    </row>
    <row r="108" spans="1:8">
      <c r="A108" s="6">
        <v>2</v>
      </c>
      <c r="B108" s="6">
        <v>0.4783</v>
      </c>
    </row>
    <row r="109" spans="1:8">
      <c r="A109" s="6">
        <v>4</v>
      </c>
      <c r="B109" s="6">
        <v>0.91339999999999999</v>
      </c>
    </row>
    <row r="110" spans="1:8">
      <c r="A110" s="6">
        <v>8</v>
      </c>
      <c r="B110" s="6">
        <v>1.6792</v>
      </c>
    </row>
    <row r="114" spans="1:2">
      <c r="A114" s="6">
        <v>0</v>
      </c>
      <c r="B114" s="6">
        <v>0</v>
      </c>
    </row>
    <row r="115" spans="1:2">
      <c r="A115" s="6">
        <v>0.5</v>
      </c>
      <c r="B115" s="6">
        <v>0.28989999999999999</v>
      </c>
    </row>
    <row r="116" spans="1:2">
      <c r="A116" s="6">
        <v>1</v>
      </c>
      <c r="B116" s="6">
        <v>0.45319999999999999</v>
      </c>
    </row>
    <row r="117" spans="1:2">
      <c r="A117" s="6">
        <v>2</v>
      </c>
      <c r="B117" s="6">
        <v>0.81359999999999999</v>
      </c>
    </row>
    <row r="118" spans="1:2">
      <c r="A118" s="6">
        <v>4</v>
      </c>
      <c r="B118" s="6">
        <v>1.4766999999999999</v>
      </c>
    </row>
    <row r="119" spans="1:2">
      <c r="A119" s="6">
        <v>8</v>
      </c>
      <c r="B119" s="6">
        <v>2.3365999999999998</v>
      </c>
    </row>
    <row r="123" spans="1:2">
      <c r="A123" s="6">
        <v>0</v>
      </c>
      <c r="B123" s="6">
        <v>0</v>
      </c>
    </row>
    <row r="124" spans="1:2">
      <c r="A124" s="6">
        <v>0.5</v>
      </c>
      <c r="B124" s="6">
        <v>0.1004</v>
      </c>
    </row>
    <row r="125" spans="1:2">
      <c r="A125" s="6">
        <v>1</v>
      </c>
      <c r="B125" s="6">
        <v>0.25480000000000003</v>
      </c>
    </row>
    <row r="126" spans="1:2">
      <c r="A126" s="6">
        <v>2</v>
      </c>
      <c r="B126" s="6">
        <v>0.55700000000000005</v>
      </c>
    </row>
    <row r="127" spans="1:2">
      <c r="A127" s="6">
        <v>4</v>
      </c>
      <c r="B127" s="6">
        <v>1.3289</v>
      </c>
    </row>
    <row r="128" spans="1:2">
      <c r="A128" s="6">
        <v>8</v>
      </c>
      <c r="B128" s="6">
        <v>2.0108000000000001</v>
      </c>
    </row>
  </sheetData>
  <mergeCells count="3">
    <mergeCell ref="A5:F5"/>
    <mergeCell ref="B6:E6"/>
    <mergeCell ref="A6:A7"/>
  </mergeCells>
  <phoneticPr fontId="6" type="noConversion"/>
  <pageMargins left="0.75" right="0.75" top="1" bottom="1" header="0.51180555555555596" footer="0.51180555555555596"/>
  <pageSetup paperSize="9" scale="10" orientation="portrait" horizontalDpi="300" verticalDpi="3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dimension ref="A1:G132"/>
  <sheetViews>
    <sheetView topLeftCell="B84" zoomScale="145" zoomScaleNormal="145" workbookViewId="0">
      <selection activeCell="F8" sqref="F8:F97"/>
    </sheetView>
  </sheetViews>
  <sheetFormatPr defaultColWidth="9" defaultRowHeight="13.5"/>
  <cols>
    <col min="2" max="2" width="10.25" customWidth="1"/>
    <col min="5" max="6" width="12.625"/>
  </cols>
  <sheetData>
    <row r="1" spans="1:7">
      <c r="A1" s="15" t="s">
        <v>171</v>
      </c>
      <c r="B1" s="43">
        <v>43371</v>
      </c>
    </row>
    <row r="2" spans="1:7">
      <c r="A2" s="15" t="s">
        <v>172</v>
      </c>
      <c r="B2" s="15" t="s">
        <v>173</v>
      </c>
    </row>
    <row r="3" spans="1:7">
      <c r="A3" s="15" t="s">
        <v>174</v>
      </c>
      <c r="B3" s="42" t="s">
        <v>176</v>
      </c>
    </row>
    <row r="4" spans="1:7">
      <c r="A4" s="15" t="s">
        <v>175</v>
      </c>
    </row>
    <row r="5" spans="1:7">
      <c r="A5" s="58" t="s">
        <v>102</v>
      </c>
      <c r="B5" s="58"/>
      <c r="C5" s="58"/>
      <c r="D5" s="58"/>
      <c r="E5" s="58"/>
      <c r="F5" s="58"/>
    </row>
    <row r="6" spans="1:7">
      <c r="A6" s="58" t="s">
        <v>0</v>
      </c>
      <c r="B6" s="58" t="s">
        <v>1</v>
      </c>
      <c r="C6" s="58"/>
      <c r="D6" s="58"/>
      <c r="E6" s="58"/>
    </row>
    <row r="7" spans="1:7">
      <c r="A7" s="58"/>
      <c r="B7" t="s">
        <v>2</v>
      </c>
      <c r="C7" t="s">
        <v>3</v>
      </c>
      <c r="D7" t="s">
        <v>4</v>
      </c>
      <c r="E7" t="s">
        <v>5</v>
      </c>
      <c r="F7" t="s">
        <v>6</v>
      </c>
      <c r="G7" s="15" t="s">
        <v>113</v>
      </c>
    </row>
    <row r="8" spans="1:7">
      <c r="A8" t="s">
        <v>7</v>
      </c>
      <c r="B8" s="2">
        <v>0.4733</v>
      </c>
      <c r="C8" s="2">
        <v>0.38150000000000001</v>
      </c>
      <c r="D8" s="2">
        <v>0.3977</v>
      </c>
      <c r="E8" s="2">
        <f>AVERAGE(B8:D8)</f>
        <v>0.41749999999999998</v>
      </c>
      <c r="F8" s="2">
        <f>STDEV(B8:D8)</f>
        <v>4.8998367319738473E-2</v>
      </c>
      <c r="G8">
        <f>5*(E8-0.0732)/0.0414</f>
        <v>41.582125603864739</v>
      </c>
    </row>
    <row r="9" spans="1:7">
      <c r="A9" t="s">
        <v>8</v>
      </c>
      <c r="B9" s="2">
        <v>0.50180000000000002</v>
      </c>
      <c r="C9" s="2">
        <v>0.44719999999999999</v>
      </c>
      <c r="D9" s="2">
        <v>0.49690000000000001</v>
      </c>
      <c r="E9" s="2">
        <f t="shared" ref="E9:E72" si="0">AVERAGE(B9:D9)</f>
        <v>0.48196666666666665</v>
      </c>
      <c r="F9" s="2">
        <f t="shared" ref="F9:F72" si="1">STDEV(B9:D9)</f>
        <v>3.0208332183908282E-2</v>
      </c>
      <c r="G9">
        <f t="shared" ref="G9:G37" si="2">5*(E9-0.0732)/0.0414</f>
        <v>49.367954911433166</v>
      </c>
    </row>
    <row r="10" spans="1:7">
      <c r="A10" t="s">
        <v>9</v>
      </c>
      <c r="B10" s="2">
        <v>0.1643</v>
      </c>
      <c r="C10" s="2">
        <v>0.22520000000000001</v>
      </c>
      <c r="D10" s="2">
        <v>0.17879999999999999</v>
      </c>
      <c r="E10" s="2">
        <f t="shared" si="0"/>
        <v>0.18943333333333334</v>
      </c>
      <c r="F10" s="2">
        <f t="shared" si="1"/>
        <v>3.1811999832348226E-2</v>
      </c>
      <c r="G10">
        <f t="shared" si="2"/>
        <v>14.037842190016105</v>
      </c>
    </row>
    <row r="11" spans="1:7">
      <c r="A11" t="s">
        <v>10</v>
      </c>
      <c r="B11" s="2">
        <v>0.1847</v>
      </c>
      <c r="C11" s="2">
        <v>0.13769999999999999</v>
      </c>
      <c r="D11" s="2">
        <v>0.2225</v>
      </c>
      <c r="E11" s="2">
        <f t="shared" si="0"/>
        <v>0.18163333333333334</v>
      </c>
      <c r="F11" s="2">
        <f t="shared" si="1"/>
        <v>4.2483094676980963E-2</v>
      </c>
      <c r="G11">
        <f t="shared" si="2"/>
        <v>13.095813204508858</v>
      </c>
    </row>
    <row r="12" spans="1:7">
      <c r="A12" t="s">
        <v>11</v>
      </c>
      <c r="B12" s="2">
        <v>0.25600000000000001</v>
      </c>
      <c r="C12" s="2">
        <v>0.35299999999999998</v>
      </c>
      <c r="D12" s="2">
        <v>0.33529999999999999</v>
      </c>
      <c r="E12" s="2">
        <f t="shared" si="0"/>
        <v>0.31476666666666664</v>
      </c>
      <c r="F12" s="2">
        <f t="shared" si="1"/>
        <v>5.1657171170451939E-2</v>
      </c>
      <c r="G12">
        <f t="shared" si="2"/>
        <v>29.174718196457327</v>
      </c>
    </row>
    <row r="13" spans="1:7">
      <c r="A13" t="s">
        <v>12</v>
      </c>
      <c r="B13" s="2">
        <v>0.15090000000000001</v>
      </c>
      <c r="C13" s="2">
        <v>0.19040000000000001</v>
      </c>
      <c r="D13" s="2">
        <v>0.15690000000000001</v>
      </c>
      <c r="E13" s="2">
        <f t="shared" si="0"/>
        <v>0.1660666666666667</v>
      </c>
      <c r="F13" s="2">
        <f t="shared" si="1"/>
        <v>2.1285754234542244E-2</v>
      </c>
      <c r="G13">
        <f t="shared" si="2"/>
        <v>11.215780998389699</v>
      </c>
    </row>
    <row r="14" spans="1:7">
      <c r="A14" t="s">
        <v>13</v>
      </c>
      <c r="B14" s="2">
        <v>0.31159999999999999</v>
      </c>
      <c r="C14" s="2">
        <v>0.3826</v>
      </c>
      <c r="D14" s="2">
        <v>0.28639999999999999</v>
      </c>
      <c r="E14" s="2">
        <f t="shared" si="0"/>
        <v>0.32686666666666664</v>
      </c>
      <c r="F14" s="2">
        <f t="shared" si="1"/>
        <v>4.988399877048106E-2</v>
      </c>
      <c r="G14">
        <f t="shared" si="2"/>
        <v>30.636070853462158</v>
      </c>
    </row>
    <row r="15" spans="1:7">
      <c r="A15" t="s">
        <v>14</v>
      </c>
      <c r="B15" s="2">
        <v>1.0793999999999999</v>
      </c>
      <c r="C15" s="2"/>
      <c r="D15" s="2">
        <v>1.0935999999999999</v>
      </c>
      <c r="E15" s="2">
        <f t="shared" si="0"/>
        <v>1.0865</v>
      </c>
      <c r="F15" s="2">
        <f t="shared" si="1"/>
        <v>1.0040916292848968E-2</v>
      </c>
      <c r="G15">
        <f t="shared" si="2"/>
        <v>122.37922705314011</v>
      </c>
    </row>
    <row r="16" spans="1:7">
      <c r="A16" t="s">
        <v>15</v>
      </c>
      <c r="B16" s="2">
        <v>0.25769999999999998</v>
      </c>
      <c r="C16" s="2">
        <v>0.28070000000000001</v>
      </c>
      <c r="D16" s="2">
        <v>0.2213</v>
      </c>
      <c r="E16" s="2">
        <f t="shared" si="0"/>
        <v>0.25323333333333337</v>
      </c>
      <c r="F16" s="2">
        <f t="shared" si="1"/>
        <v>2.995084862459373E-2</v>
      </c>
      <c r="G16">
        <f t="shared" si="2"/>
        <v>21.743156199677944</v>
      </c>
    </row>
    <row r="17" spans="1:7">
      <c r="A17" t="s">
        <v>16</v>
      </c>
      <c r="B17" s="2">
        <v>0.58720000000000006</v>
      </c>
      <c r="C17" s="2">
        <v>0.5081</v>
      </c>
      <c r="D17" s="2">
        <v>0.49890000000000001</v>
      </c>
      <c r="E17" s="2">
        <f t="shared" si="0"/>
        <v>0.53139999999999998</v>
      </c>
      <c r="F17" s="2">
        <f t="shared" si="1"/>
        <v>4.8542661649317261E-2</v>
      </c>
      <c r="G17">
        <f t="shared" si="2"/>
        <v>55.338164251207729</v>
      </c>
    </row>
    <row r="18" spans="1:7">
      <c r="A18" s="24" t="s">
        <v>17</v>
      </c>
      <c r="B18" s="25">
        <v>2.0049000000000001</v>
      </c>
      <c r="C18" s="25"/>
      <c r="D18" s="25">
        <v>2.0941999999999998</v>
      </c>
      <c r="E18" s="25">
        <f t="shared" si="0"/>
        <v>2.04955</v>
      </c>
      <c r="F18" s="2">
        <f t="shared" si="1"/>
        <v>6.3144635559953644E-2</v>
      </c>
      <c r="G18" s="24">
        <f t="shared" si="2"/>
        <v>238.68961352657007</v>
      </c>
    </row>
    <row r="19" spans="1:7">
      <c r="A19" t="s">
        <v>18</v>
      </c>
      <c r="B19" s="2">
        <v>0.23419999999999999</v>
      </c>
      <c r="C19" s="2">
        <v>0.27750000000000002</v>
      </c>
      <c r="D19" s="2">
        <v>0.27429999999999999</v>
      </c>
      <c r="E19" s="2">
        <f t="shared" si="0"/>
        <v>0.26200000000000001</v>
      </c>
      <c r="F19" s="2">
        <f t="shared" si="1"/>
        <v>2.4128613718985108E-2</v>
      </c>
      <c r="G19">
        <f t="shared" si="2"/>
        <v>22.801932367149764</v>
      </c>
    </row>
    <row r="20" spans="1:7">
      <c r="A20" t="s">
        <v>19</v>
      </c>
      <c r="B20" s="2">
        <v>0.16070000000000001</v>
      </c>
      <c r="C20" s="2">
        <v>0.1502</v>
      </c>
      <c r="D20" s="2">
        <v>0.12640000000000001</v>
      </c>
      <c r="E20" s="2">
        <f t="shared" si="0"/>
        <v>0.14576666666666668</v>
      </c>
      <c r="F20" s="2">
        <f t="shared" si="1"/>
        <v>1.7574508053807159E-2</v>
      </c>
      <c r="G20">
        <f t="shared" si="2"/>
        <v>8.7640901771336566</v>
      </c>
    </row>
    <row r="21" spans="1:7">
      <c r="A21" t="s">
        <v>20</v>
      </c>
      <c r="B21" s="2">
        <v>0.19570000000000001</v>
      </c>
      <c r="C21" s="2">
        <v>0.1784</v>
      </c>
      <c r="D21" s="2">
        <v>0.21</v>
      </c>
      <c r="E21" s="2">
        <f t="shared" si="0"/>
        <v>0.19469999999999998</v>
      </c>
      <c r="F21" s="2">
        <f t="shared" si="1"/>
        <v>1.5823716377640559E-2</v>
      </c>
      <c r="G21">
        <f t="shared" si="2"/>
        <v>14.67391304347826</v>
      </c>
    </row>
    <row r="22" spans="1:7">
      <c r="A22" t="s">
        <v>21</v>
      </c>
      <c r="B22" s="2">
        <v>0.31990000000000002</v>
      </c>
      <c r="C22" s="2">
        <v>0.27839999999999998</v>
      </c>
      <c r="D22" s="2">
        <v>0.3206</v>
      </c>
      <c r="E22" s="2">
        <f t="shared" si="0"/>
        <v>0.30630000000000002</v>
      </c>
      <c r="F22" s="2">
        <f t="shared" si="1"/>
        <v>2.4164643593480844E-2</v>
      </c>
      <c r="G22">
        <f t="shared" si="2"/>
        <v>28.152173913043484</v>
      </c>
    </row>
    <row r="23" spans="1:7">
      <c r="A23" t="s">
        <v>22</v>
      </c>
      <c r="B23" s="2">
        <v>0.9657</v>
      </c>
      <c r="C23" s="2">
        <v>0.93969999999999998</v>
      </c>
      <c r="D23" s="2"/>
      <c r="E23" s="2">
        <f t="shared" si="0"/>
        <v>0.95269999999999999</v>
      </c>
      <c r="F23" s="2">
        <f t="shared" si="1"/>
        <v>1.8384776310850254E-2</v>
      </c>
      <c r="G23">
        <f t="shared" si="2"/>
        <v>106.21980676328502</v>
      </c>
    </row>
    <row r="24" spans="1:7">
      <c r="A24" t="s">
        <v>23</v>
      </c>
      <c r="B24" s="2">
        <v>0.25109999999999999</v>
      </c>
      <c r="C24" s="2">
        <v>0.29509999999999997</v>
      </c>
      <c r="D24" s="2">
        <v>0.26869999999999999</v>
      </c>
      <c r="E24" s="2">
        <f t="shared" si="0"/>
        <v>0.27163333333333334</v>
      </c>
      <c r="F24" s="2">
        <f t="shared" si="1"/>
        <v>2.214618101012757E-2</v>
      </c>
      <c r="G24">
        <f t="shared" si="2"/>
        <v>23.965378421900162</v>
      </c>
    </row>
    <row r="25" spans="1:7">
      <c r="A25" t="s">
        <v>24</v>
      </c>
      <c r="B25" s="2">
        <v>0.2757</v>
      </c>
      <c r="C25" s="2">
        <v>0.21759999999999999</v>
      </c>
      <c r="D25" s="2">
        <v>0.23519999999999999</v>
      </c>
      <c r="E25" s="2">
        <f t="shared" si="0"/>
        <v>0.24283333333333332</v>
      </c>
      <c r="F25" s="2">
        <f t="shared" si="1"/>
        <v>2.9792672477193912E-2</v>
      </c>
      <c r="G25">
        <f t="shared" si="2"/>
        <v>20.48711755233494</v>
      </c>
    </row>
    <row r="26" spans="1:7">
      <c r="A26" t="s">
        <v>25</v>
      </c>
      <c r="B26" s="2">
        <v>0.1027</v>
      </c>
      <c r="C26" s="2">
        <v>0.153</v>
      </c>
      <c r="D26" s="2">
        <v>9.0999999999999998E-2</v>
      </c>
      <c r="E26" s="2">
        <f t="shared" si="0"/>
        <v>0.11556666666666666</v>
      </c>
      <c r="F26" s="2">
        <f t="shared" si="1"/>
        <v>3.2941817395725603E-2</v>
      </c>
      <c r="G26">
        <f t="shared" si="2"/>
        <v>5.1167471819645733</v>
      </c>
    </row>
    <row r="27" spans="1:7">
      <c r="A27" t="s">
        <v>26</v>
      </c>
      <c r="B27" s="2">
        <v>0.21759999999999999</v>
      </c>
      <c r="C27" s="2">
        <v>0.17730000000000001</v>
      </c>
      <c r="D27" s="2">
        <v>0.22339999999999999</v>
      </c>
      <c r="E27" s="2">
        <f t="shared" si="0"/>
        <v>0.20610000000000003</v>
      </c>
      <c r="F27" s="2">
        <f t="shared" si="1"/>
        <v>2.5109559932423541E-2</v>
      </c>
      <c r="G27">
        <f t="shared" si="2"/>
        <v>16.050724637681164</v>
      </c>
    </row>
    <row r="28" spans="1:7">
      <c r="A28" t="s">
        <v>27</v>
      </c>
      <c r="B28" s="2">
        <v>0.18779999999999999</v>
      </c>
      <c r="C28" s="2">
        <v>0.27050000000000002</v>
      </c>
      <c r="D28" s="2">
        <v>0.2185</v>
      </c>
      <c r="E28" s="2">
        <f t="shared" si="0"/>
        <v>0.22560000000000002</v>
      </c>
      <c r="F28" s="2">
        <f t="shared" si="1"/>
        <v>4.1804664811477515E-2</v>
      </c>
      <c r="G28">
        <f t="shared" si="2"/>
        <v>18.405797101449281</v>
      </c>
    </row>
    <row r="29" spans="1:7">
      <c r="A29" t="s">
        <v>28</v>
      </c>
      <c r="B29" s="2">
        <v>0.1081</v>
      </c>
      <c r="C29" s="2">
        <v>0.1232</v>
      </c>
      <c r="D29" s="2">
        <v>0.1124</v>
      </c>
      <c r="E29" s="2">
        <f t="shared" si="0"/>
        <v>0.11456666666666666</v>
      </c>
      <c r="F29" s="2">
        <f t="shared" si="1"/>
        <v>7.7796743719344289E-3</v>
      </c>
      <c r="G29">
        <f t="shared" si="2"/>
        <v>4.9959742351046694</v>
      </c>
    </row>
    <row r="30" spans="1:7">
      <c r="A30" t="s">
        <v>29</v>
      </c>
      <c r="B30" s="2">
        <v>0.2505</v>
      </c>
      <c r="C30" s="2">
        <v>0.27979999999999999</v>
      </c>
      <c r="D30" s="2">
        <v>0.19120000000000001</v>
      </c>
      <c r="E30" s="2">
        <f t="shared" si="0"/>
        <v>0.24050000000000002</v>
      </c>
      <c r="F30" s="2">
        <f t="shared" si="1"/>
        <v>4.5138564443278309E-2</v>
      </c>
      <c r="G30">
        <f t="shared" si="2"/>
        <v>20.205314009661837</v>
      </c>
    </row>
    <row r="31" spans="1:7">
      <c r="A31" t="s">
        <v>30</v>
      </c>
      <c r="B31" s="2">
        <v>7.9600000000000004E-2</v>
      </c>
      <c r="C31" s="2">
        <v>7.2499999999999995E-2</v>
      </c>
      <c r="D31" s="2">
        <v>8.2600000000000007E-2</v>
      </c>
      <c r="E31" s="2">
        <f t="shared" si="0"/>
        <v>7.8233333333333335E-2</v>
      </c>
      <c r="F31" s="2">
        <f t="shared" si="1"/>
        <v>5.1868423277880151E-3</v>
      </c>
      <c r="G31">
        <f t="shared" si="2"/>
        <v>0.60789049919484717</v>
      </c>
    </row>
    <row r="32" spans="1:7">
      <c r="A32" t="s">
        <v>31</v>
      </c>
      <c r="B32" s="2">
        <v>9.6699999999999994E-2</v>
      </c>
      <c r="C32" s="2">
        <v>0.12130000000000001</v>
      </c>
      <c r="D32" s="2">
        <v>6.5199999999999994E-2</v>
      </c>
      <c r="E32" s="2">
        <f t="shared" si="0"/>
        <v>9.4399999999999998E-2</v>
      </c>
      <c r="F32" s="2">
        <f t="shared" si="1"/>
        <v>2.8120632994297939E-2</v>
      </c>
      <c r="G32">
        <f t="shared" si="2"/>
        <v>2.5603864734299515</v>
      </c>
    </row>
    <row r="33" spans="1:7">
      <c r="A33" t="s">
        <v>32</v>
      </c>
      <c r="B33" s="2">
        <v>5.3800000000000001E-2</v>
      </c>
      <c r="C33" s="2">
        <v>5.5300000000000002E-2</v>
      </c>
      <c r="D33" s="2">
        <v>4.3999999999999997E-2</v>
      </c>
      <c r="E33" s="2">
        <f t="shared" si="0"/>
        <v>5.103333333333334E-2</v>
      </c>
      <c r="F33" s="2">
        <f t="shared" si="1"/>
        <v>6.1370459777757378E-3</v>
      </c>
      <c r="G33">
        <f t="shared" si="2"/>
        <v>-2.6771336553945244</v>
      </c>
    </row>
    <row r="34" spans="1:7">
      <c r="A34" t="s">
        <v>33</v>
      </c>
      <c r="B34" s="2">
        <v>0.23</v>
      </c>
      <c r="C34" s="2">
        <v>0.1905</v>
      </c>
      <c r="D34" s="2">
        <v>0.214</v>
      </c>
      <c r="E34" s="2">
        <f t="shared" si="0"/>
        <v>0.21149999999999999</v>
      </c>
      <c r="F34" s="2">
        <f t="shared" si="1"/>
        <v>1.9868316486305857E-2</v>
      </c>
      <c r="G34">
        <f t="shared" si="2"/>
        <v>16.702898550724637</v>
      </c>
    </row>
    <row r="35" spans="1:7">
      <c r="A35" t="s">
        <v>34</v>
      </c>
      <c r="B35" s="2">
        <v>0.19159999999999999</v>
      </c>
      <c r="C35" s="2">
        <v>0.1512</v>
      </c>
      <c r="D35" s="2">
        <v>0.15329999999999999</v>
      </c>
      <c r="E35" s="2">
        <f t="shared" si="0"/>
        <v>0.16536666666666666</v>
      </c>
      <c r="F35" s="2">
        <f t="shared" si="1"/>
        <v>2.2742984266215675E-2</v>
      </c>
      <c r="G35">
        <f t="shared" si="2"/>
        <v>11.131239935587761</v>
      </c>
    </row>
    <row r="36" spans="1:7">
      <c r="A36" t="s">
        <v>35</v>
      </c>
      <c r="B36" s="2">
        <v>9.9000000000000005E-2</v>
      </c>
      <c r="C36" s="2">
        <v>0.13500000000000001</v>
      </c>
      <c r="D36" s="2">
        <v>0.1643</v>
      </c>
      <c r="E36" s="2">
        <f t="shared" si="0"/>
        <v>0.13276666666666667</v>
      </c>
      <c r="F36" s="2">
        <f t="shared" si="1"/>
        <v>3.2707236711977644E-2</v>
      </c>
      <c r="G36">
        <f t="shared" si="2"/>
        <v>7.1940418679549119</v>
      </c>
    </row>
    <row r="37" spans="1:7">
      <c r="A37" t="s">
        <v>36</v>
      </c>
      <c r="B37" s="2">
        <v>0.21690000000000001</v>
      </c>
      <c r="C37" s="2">
        <v>0.2417</v>
      </c>
      <c r="D37" s="2">
        <v>0.1716</v>
      </c>
      <c r="E37" s="2">
        <f t="shared" si="0"/>
        <v>0.21006666666666665</v>
      </c>
      <c r="F37" s="2">
        <f t="shared" si="1"/>
        <v>3.5546073388397423E-2</v>
      </c>
      <c r="G37">
        <f t="shared" si="2"/>
        <v>16.529790660225441</v>
      </c>
    </row>
    <row r="38" spans="1:7">
      <c r="A38" t="s">
        <v>37</v>
      </c>
      <c r="B38" s="2">
        <v>0.1346</v>
      </c>
      <c r="C38" s="2">
        <v>0.13689999999999999</v>
      </c>
      <c r="D38" s="2">
        <v>0.1268</v>
      </c>
      <c r="E38" s="2">
        <f t="shared" si="0"/>
        <v>0.13276666666666667</v>
      </c>
      <c r="F38" s="2">
        <f t="shared" si="1"/>
        <v>5.293706955747865E-3</v>
      </c>
      <c r="G38">
        <f>5*(E38-0.0022)/0.0239</f>
        <v>27.315202231520225</v>
      </c>
    </row>
    <row r="39" spans="1:7">
      <c r="A39" t="s">
        <v>38</v>
      </c>
      <c r="B39" s="2">
        <v>0</v>
      </c>
      <c r="C39" s="2">
        <v>0</v>
      </c>
      <c r="D39" s="2">
        <v>0</v>
      </c>
      <c r="E39" s="2">
        <f t="shared" si="0"/>
        <v>0</v>
      </c>
      <c r="F39" s="2">
        <f t="shared" si="1"/>
        <v>0</v>
      </c>
      <c r="G39">
        <f t="shared" ref="G39:G67" si="3">5*(E39-0.0022)/0.0239</f>
        <v>-0.46025104602510464</v>
      </c>
    </row>
    <row r="40" spans="1:7">
      <c r="A40" t="s">
        <v>39</v>
      </c>
      <c r="B40" s="2">
        <v>0.1171</v>
      </c>
      <c r="C40" s="2">
        <v>9.3899999999999997E-2</v>
      </c>
      <c r="D40" s="2">
        <v>0.10349999999999999</v>
      </c>
      <c r="E40" s="2">
        <f t="shared" si="0"/>
        <v>0.10483333333333333</v>
      </c>
      <c r="F40" s="2">
        <f t="shared" si="1"/>
        <v>1.1657329597010251E-2</v>
      </c>
      <c r="G40">
        <f t="shared" si="3"/>
        <v>21.471408647140862</v>
      </c>
    </row>
    <row r="41" spans="1:7">
      <c r="A41" t="s">
        <v>40</v>
      </c>
      <c r="B41" s="2">
        <v>7.1800000000000003E-2</v>
      </c>
      <c r="C41" s="2">
        <v>8.9899999999999994E-2</v>
      </c>
      <c r="D41" s="2">
        <v>8.4099999999999994E-2</v>
      </c>
      <c r="E41" s="2">
        <f t="shared" si="0"/>
        <v>8.1933333333333344E-2</v>
      </c>
      <c r="F41" s="2">
        <f t="shared" si="1"/>
        <v>9.242474416157765E-3</v>
      </c>
      <c r="G41">
        <f t="shared" si="3"/>
        <v>16.680613668061369</v>
      </c>
    </row>
    <row r="42" spans="1:7">
      <c r="A42" t="s">
        <v>41</v>
      </c>
      <c r="B42" s="2">
        <v>3.5499999999999997E-2</v>
      </c>
      <c r="C42" s="2">
        <v>2.5899999999999999E-2</v>
      </c>
      <c r="D42" s="2">
        <v>2.46E-2</v>
      </c>
      <c r="E42" s="2">
        <f t="shared" si="0"/>
        <v>2.8666666666666663E-2</v>
      </c>
      <c r="F42" s="2">
        <f t="shared" si="1"/>
        <v>5.9534303836807729E-3</v>
      </c>
      <c r="G42">
        <f t="shared" si="3"/>
        <v>5.5369595536959535</v>
      </c>
    </row>
    <row r="43" spans="1:7">
      <c r="A43" t="s">
        <v>42</v>
      </c>
      <c r="B43" s="2">
        <v>7.3200000000000001E-2</v>
      </c>
      <c r="C43" s="2">
        <v>7.2599999999999998E-2</v>
      </c>
      <c r="D43" s="2">
        <v>9.69E-2</v>
      </c>
      <c r="E43" s="2">
        <f t="shared" si="0"/>
        <v>8.0899999999999986E-2</v>
      </c>
      <c r="F43" s="2">
        <f t="shared" si="1"/>
        <v>1.3859653675326898E-2</v>
      </c>
      <c r="G43">
        <f t="shared" si="3"/>
        <v>16.464435146443513</v>
      </c>
    </row>
    <row r="44" spans="1:7">
      <c r="A44" t="s">
        <v>43</v>
      </c>
      <c r="B44" s="2">
        <v>0.18509999999999999</v>
      </c>
      <c r="C44" s="2">
        <v>0.16009999999999999</v>
      </c>
      <c r="D44" s="2">
        <v>0.1273</v>
      </c>
      <c r="E44" s="2">
        <f t="shared" si="0"/>
        <v>0.15749999999999997</v>
      </c>
      <c r="F44" s="2">
        <f t="shared" si="1"/>
        <v>2.8987583548823206E-2</v>
      </c>
      <c r="G44">
        <f t="shared" si="3"/>
        <v>32.489539748953966</v>
      </c>
    </row>
    <row r="45" spans="1:7">
      <c r="A45" t="s">
        <v>44</v>
      </c>
      <c r="B45" s="2">
        <v>0.13389999999999999</v>
      </c>
      <c r="C45" s="2">
        <v>9.3299999999999994E-2</v>
      </c>
      <c r="D45" s="2">
        <v>0.1237</v>
      </c>
      <c r="E45" s="2">
        <f t="shared" si="0"/>
        <v>0.11696666666666666</v>
      </c>
      <c r="F45" s="2">
        <f t="shared" si="1"/>
        <v>2.1120921697059796E-2</v>
      </c>
      <c r="G45">
        <f t="shared" si="3"/>
        <v>24.009762900976288</v>
      </c>
    </row>
    <row r="46" spans="1:7">
      <c r="A46" t="s">
        <v>45</v>
      </c>
      <c r="B46" s="2">
        <v>7.2400000000000006E-2</v>
      </c>
      <c r="C46" s="2">
        <v>0.1053</v>
      </c>
      <c r="D46" s="2">
        <v>7.7600000000000002E-2</v>
      </c>
      <c r="E46" s="2">
        <f t="shared" si="0"/>
        <v>8.5100000000000009E-2</v>
      </c>
      <c r="F46" s="2">
        <f t="shared" si="1"/>
        <v>1.7685870066242153E-2</v>
      </c>
      <c r="G46">
        <f t="shared" si="3"/>
        <v>17.343096234309627</v>
      </c>
    </row>
    <row r="47" spans="1:7">
      <c r="A47" t="s">
        <v>46</v>
      </c>
      <c r="B47" s="2">
        <v>8.2500000000000004E-2</v>
      </c>
      <c r="C47" s="2">
        <v>5.1700000000000003E-2</v>
      </c>
      <c r="D47" s="2">
        <v>7.46E-2</v>
      </c>
      <c r="E47" s="2">
        <f t="shared" si="0"/>
        <v>6.9600000000000009E-2</v>
      </c>
      <c r="F47" s="2">
        <f t="shared" si="1"/>
        <v>1.5997187252764122E-2</v>
      </c>
      <c r="G47">
        <f t="shared" si="3"/>
        <v>14.100418410041843</v>
      </c>
    </row>
    <row r="48" spans="1:7">
      <c r="A48" s="24" t="s">
        <v>47</v>
      </c>
      <c r="B48" s="25">
        <v>1.4643999999999999</v>
      </c>
      <c r="C48" s="25">
        <v>1.5564</v>
      </c>
      <c r="D48" s="25"/>
      <c r="E48" s="25">
        <f t="shared" si="0"/>
        <v>1.5104</v>
      </c>
      <c r="F48" s="2">
        <f t="shared" si="1"/>
        <v>6.5053823869162475E-2</v>
      </c>
      <c r="G48" s="24">
        <f t="shared" si="3"/>
        <v>315.52301255230128</v>
      </c>
    </row>
    <row r="49" spans="1:7">
      <c r="A49" t="s">
        <v>48</v>
      </c>
      <c r="B49" s="2">
        <v>0.13780000000000001</v>
      </c>
      <c r="C49" s="2">
        <v>0.1462</v>
      </c>
      <c r="D49" s="2">
        <v>0.05</v>
      </c>
      <c r="E49" s="2">
        <f t="shared" si="0"/>
        <v>0.11133333333333334</v>
      </c>
      <c r="F49" s="2">
        <f t="shared" si="1"/>
        <v>5.3282016978839414E-2</v>
      </c>
      <c r="G49">
        <f t="shared" si="3"/>
        <v>22.831241283124129</v>
      </c>
    </row>
    <row r="50" spans="1:7">
      <c r="A50" t="s">
        <v>49</v>
      </c>
      <c r="B50" s="2">
        <v>3.3000000000000002E-2</v>
      </c>
      <c r="C50" s="2">
        <v>5.7700000000000001E-2</v>
      </c>
      <c r="D50" s="2">
        <v>5.3199999999999997E-2</v>
      </c>
      <c r="E50" s="2">
        <f t="shared" si="0"/>
        <v>4.7966666666666664E-2</v>
      </c>
      <c r="F50" s="2">
        <f t="shared" si="1"/>
        <v>1.3155353789744043E-2</v>
      </c>
      <c r="G50">
        <f t="shared" si="3"/>
        <v>9.5746164574616461</v>
      </c>
    </row>
    <row r="51" spans="1:7">
      <c r="A51" t="s">
        <v>50</v>
      </c>
      <c r="B51" s="2">
        <v>6.2600000000000003E-2</v>
      </c>
      <c r="C51" s="2">
        <v>6.7599999999999993E-2</v>
      </c>
      <c r="D51" s="2">
        <v>8.8499999999999995E-2</v>
      </c>
      <c r="E51" s="2">
        <f t="shared" si="0"/>
        <v>7.2899999999999993E-2</v>
      </c>
      <c r="F51" s="2">
        <f t="shared" si="1"/>
        <v>1.3739359519278958E-2</v>
      </c>
      <c r="G51">
        <f t="shared" si="3"/>
        <v>14.790794979079497</v>
      </c>
    </row>
    <row r="52" spans="1:7">
      <c r="A52" t="s">
        <v>51</v>
      </c>
      <c r="B52" s="2">
        <v>5.1900000000000002E-2</v>
      </c>
      <c r="C52" s="2">
        <v>9.9299999999999999E-2</v>
      </c>
      <c r="D52" s="2">
        <v>6.1400000000000003E-2</v>
      </c>
      <c r="E52" s="2">
        <f t="shared" si="0"/>
        <v>7.0866666666666675E-2</v>
      </c>
      <c r="F52" s="2">
        <f t="shared" si="1"/>
        <v>2.5077945157714443E-2</v>
      </c>
      <c r="G52">
        <f t="shared" si="3"/>
        <v>14.365411436541144</v>
      </c>
    </row>
    <row r="53" spans="1:7">
      <c r="A53" t="s">
        <v>52</v>
      </c>
      <c r="B53" s="2">
        <v>0.11890000000000001</v>
      </c>
      <c r="C53" s="2">
        <v>4.7399999999999998E-2</v>
      </c>
      <c r="D53" s="2">
        <v>8.0399999999999999E-2</v>
      </c>
      <c r="E53" s="2">
        <f t="shared" si="0"/>
        <v>8.2233333333333339E-2</v>
      </c>
      <c r="F53" s="2">
        <f t="shared" si="1"/>
        <v>3.5785239042562415E-2</v>
      </c>
      <c r="G53">
        <f t="shared" si="3"/>
        <v>16.743375174337519</v>
      </c>
    </row>
    <row r="54" spans="1:7">
      <c r="A54" s="31" t="s">
        <v>53</v>
      </c>
      <c r="B54" s="32">
        <v>1.9429000000000001</v>
      </c>
      <c r="C54" s="32">
        <v>1.8772</v>
      </c>
      <c r="D54" s="25">
        <v>1.8385</v>
      </c>
      <c r="E54" s="25">
        <f t="shared" si="0"/>
        <v>1.8861999999999999</v>
      </c>
      <c r="F54" s="2">
        <f t="shared" si="1"/>
        <v>5.2778688881026846E-2</v>
      </c>
      <c r="G54" s="31">
        <f t="shared" si="3"/>
        <v>394.14225941422592</v>
      </c>
    </row>
    <row r="55" spans="1:7">
      <c r="A55" t="s">
        <v>54</v>
      </c>
      <c r="B55" s="2">
        <v>0</v>
      </c>
      <c r="C55" s="2">
        <v>0</v>
      </c>
      <c r="D55" s="2">
        <v>0</v>
      </c>
      <c r="E55" s="2">
        <f t="shared" si="0"/>
        <v>0</v>
      </c>
      <c r="F55" s="2">
        <f t="shared" si="1"/>
        <v>0</v>
      </c>
      <c r="G55">
        <f t="shared" si="3"/>
        <v>-0.46025104602510464</v>
      </c>
    </row>
    <row r="56" spans="1:7">
      <c r="A56" t="s">
        <v>55</v>
      </c>
      <c r="B56" s="2">
        <v>3.4500000000000003E-2</v>
      </c>
      <c r="C56" s="2">
        <v>5.1999999999999998E-2</v>
      </c>
      <c r="D56" s="2">
        <v>5.0799999999999998E-2</v>
      </c>
      <c r="E56" s="2">
        <f t="shared" si="0"/>
        <v>4.5766666666666657E-2</v>
      </c>
      <c r="F56" s="2">
        <f t="shared" si="1"/>
        <v>9.7756500210131707E-3</v>
      </c>
      <c r="G56">
        <f t="shared" si="3"/>
        <v>9.1143654114365376</v>
      </c>
    </row>
    <row r="57" spans="1:7">
      <c r="A57" t="s">
        <v>56</v>
      </c>
      <c r="B57" s="2">
        <v>0</v>
      </c>
      <c r="C57" s="2">
        <v>0</v>
      </c>
      <c r="D57" s="2">
        <v>0</v>
      </c>
      <c r="E57" s="2">
        <f t="shared" si="0"/>
        <v>0</v>
      </c>
      <c r="F57" s="2">
        <f t="shared" si="1"/>
        <v>0</v>
      </c>
      <c r="G57">
        <f t="shared" si="3"/>
        <v>-0.46025104602510464</v>
      </c>
    </row>
    <row r="58" spans="1:7">
      <c r="A58" t="s">
        <v>57</v>
      </c>
      <c r="B58" s="2">
        <v>0</v>
      </c>
      <c r="C58" s="2">
        <v>0</v>
      </c>
      <c r="D58" s="2">
        <v>0</v>
      </c>
      <c r="E58" s="2">
        <f t="shared" si="0"/>
        <v>0</v>
      </c>
      <c r="F58" s="2">
        <f t="shared" si="1"/>
        <v>0</v>
      </c>
      <c r="G58">
        <f t="shared" si="3"/>
        <v>-0.46025104602510464</v>
      </c>
    </row>
    <row r="59" spans="1:7">
      <c r="A59" t="s">
        <v>58</v>
      </c>
      <c r="B59" s="2">
        <v>5.1900000000000002E-2</v>
      </c>
      <c r="C59" s="2">
        <v>3.3000000000000002E-2</v>
      </c>
      <c r="D59" s="2">
        <v>3.6400000000000002E-2</v>
      </c>
      <c r="E59" s="2">
        <f t="shared" si="0"/>
        <v>4.0433333333333335E-2</v>
      </c>
      <c r="F59" s="2">
        <f t="shared" si="1"/>
        <v>1.0074886269002412E-2</v>
      </c>
      <c r="G59">
        <f t="shared" si="3"/>
        <v>7.9986052998605297</v>
      </c>
    </row>
    <row r="60" spans="1:7">
      <c r="A60" t="s">
        <v>59</v>
      </c>
      <c r="B60" s="2">
        <v>0.1173</v>
      </c>
      <c r="C60" s="2">
        <v>0.13869999999999999</v>
      </c>
      <c r="D60" s="2">
        <v>8.0100000000000005E-2</v>
      </c>
      <c r="E60" s="2">
        <f t="shared" si="0"/>
        <v>0.11203333333333333</v>
      </c>
      <c r="F60" s="2">
        <f t="shared" si="1"/>
        <v>2.9652880691988924E-2</v>
      </c>
      <c r="G60">
        <f t="shared" si="3"/>
        <v>22.977684797768479</v>
      </c>
    </row>
    <row r="61" spans="1:7">
      <c r="A61" t="s">
        <v>60</v>
      </c>
      <c r="B61" s="2">
        <v>6.8699999999999997E-2</v>
      </c>
      <c r="C61" s="2">
        <v>5.5199999999999999E-2</v>
      </c>
      <c r="D61" s="2">
        <v>9.0200000000000002E-2</v>
      </c>
      <c r="E61" s="2">
        <f t="shared" si="0"/>
        <v>7.1366666666666675E-2</v>
      </c>
      <c r="F61" s="2">
        <f t="shared" si="1"/>
        <v>1.7651723239767048E-2</v>
      </c>
      <c r="G61">
        <f t="shared" si="3"/>
        <v>14.470013947001398</v>
      </c>
    </row>
    <row r="62" spans="1:7">
      <c r="A62" t="s">
        <v>61</v>
      </c>
      <c r="B62" s="2">
        <v>0</v>
      </c>
      <c r="C62" s="2">
        <v>0</v>
      </c>
      <c r="D62" s="2">
        <v>0</v>
      </c>
      <c r="E62" s="2">
        <f t="shared" si="0"/>
        <v>0</v>
      </c>
      <c r="F62" s="2">
        <f t="shared" si="1"/>
        <v>0</v>
      </c>
      <c r="G62">
        <f t="shared" si="3"/>
        <v>-0.46025104602510464</v>
      </c>
    </row>
    <row r="63" spans="1:7">
      <c r="A63" t="s">
        <v>62</v>
      </c>
      <c r="B63" s="2">
        <v>4.7699999999999999E-2</v>
      </c>
      <c r="C63" s="2">
        <v>5.8799999999999998E-2</v>
      </c>
      <c r="D63" s="2">
        <v>7.0800000000000002E-2</v>
      </c>
      <c r="E63" s="2">
        <f t="shared" si="0"/>
        <v>5.9100000000000007E-2</v>
      </c>
      <c r="F63" s="2">
        <f t="shared" si="1"/>
        <v>1.1552921708381791E-2</v>
      </c>
      <c r="G63">
        <f t="shared" si="3"/>
        <v>11.90376569037657</v>
      </c>
    </row>
    <row r="64" spans="1:7">
      <c r="A64" t="s">
        <v>63</v>
      </c>
      <c r="B64" s="2">
        <v>4.9000000000000002E-2</v>
      </c>
      <c r="C64" s="2">
        <v>1.2500000000000001E-2</v>
      </c>
      <c r="D64" s="2">
        <v>2.5499999999999998E-2</v>
      </c>
      <c r="E64" s="2">
        <f t="shared" si="0"/>
        <v>2.8999999999999998E-2</v>
      </c>
      <c r="F64" s="2">
        <f t="shared" si="1"/>
        <v>1.8500000000000009E-2</v>
      </c>
      <c r="G64">
        <f t="shared" si="3"/>
        <v>5.6066945606694549</v>
      </c>
    </row>
    <row r="65" spans="1:7">
      <c r="A65" t="s">
        <v>64</v>
      </c>
      <c r="B65" s="2">
        <v>6.8599999999999994E-2</v>
      </c>
      <c r="C65" s="2">
        <v>8.1299999999999997E-2</v>
      </c>
      <c r="D65" s="2">
        <v>7.22E-2</v>
      </c>
      <c r="E65" s="2">
        <f t="shared" si="0"/>
        <v>7.4033333333333326E-2</v>
      </c>
      <c r="F65" s="2">
        <f t="shared" si="1"/>
        <v>6.5454819022997338E-3</v>
      </c>
      <c r="G65">
        <f t="shared" si="3"/>
        <v>15.027894002789399</v>
      </c>
    </row>
    <row r="66" spans="1:7">
      <c r="A66" t="s">
        <v>65</v>
      </c>
      <c r="B66" s="2">
        <v>0</v>
      </c>
      <c r="C66" s="2">
        <v>0</v>
      </c>
      <c r="D66" s="2">
        <v>0</v>
      </c>
      <c r="E66" s="2">
        <f t="shared" si="0"/>
        <v>0</v>
      </c>
      <c r="F66" s="2">
        <f t="shared" si="1"/>
        <v>0</v>
      </c>
      <c r="G66">
        <f t="shared" si="3"/>
        <v>-0.46025104602510464</v>
      </c>
    </row>
    <row r="67" spans="1:7">
      <c r="A67" s="31" t="s">
        <v>66</v>
      </c>
      <c r="B67" s="32">
        <v>1.9942</v>
      </c>
      <c r="C67" s="32">
        <v>1.8357000000000001</v>
      </c>
      <c r="D67" s="32">
        <v>1.923</v>
      </c>
      <c r="E67" s="25">
        <f t="shared" si="0"/>
        <v>1.9176333333333335</v>
      </c>
      <c r="F67" s="2">
        <f t="shared" si="1"/>
        <v>7.9386165881300333E-2</v>
      </c>
      <c r="G67" s="31">
        <f t="shared" si="3"/>
        <v>400.71827057182702</v>
      </c>
    </row>
    <row r="68" spans="1:7">
      <c r="A68" t="s">
        <v>67</v>
      </c>
      <c r="B68" s="2">
        <v>0.4032</v>
      </c>
      <c r="C68" s="2">
        <v>0.31929999999999997</v>
      </c>
      <c r="D68" s="2">
        <v>0.32469999999999999</v>
      </c>
      <c r="E68" s="2">
        <f t="shared" si="0"/>
        <v>0.34906666666666664</v>
      </c>
      <c r="F68" s="2">
        <f t="shared" si="1"/>
        <v>4.6958527802022788E-2</v>
      </c>
      <c r="G68">
        <f>5*(E68-0.1075)/0.0293</f>
        <v>41.222980659840729</v>
      </c>
    </row>
    <row r="69" spans="1:7">
      <c r="A69" t="s">
        <v>68</v>
      </c>
      <c r="B69" s="2">
        <v>0.19009999999999999</v>
      </c>
      <c r="C69" s="2">
        <v>0.1898</v>
      </c>
      <c r="D69" s="2">
        <v>0.20050000000000001</v>
      </c>
      <c r="E69" s="2">
        <f t="shared" si="0"/>
        <v>0.19346666666666668</v>
      </c>
      <c r="F69" s="2">
        <f t="shared" si="1"/>
        <v>6.0928920336186382E-3</v>
      </c>
      <c r="G69">
        <f t="shared" ref="G69:G97" si="4">5*(E69-0.1075)/0.0293</f>
        <v>14.670079635949946</v>
      </c>
    </row>
    <row r="70" spans="1:7">
      <c r="A70" t="s">
        <v>69</v>
      </c>
      <c r="B70" s="2">
        <v>0.2167</v>
      </c>
      <c r="C70" s="2">
        <v>0.23449999999999999</v>
      </c>
      <c r="D70" s="2">
        <v>0.22189999999999999</v>
      </c>
      <c r="E70" s="2">
        <f t="shared" si="0"/>
        <v>0.22436666666666669</v>
      </c>
      <c r="F70" s="2">
        <f t="shared" si="1"/>
        <v>9.1527773562636826E-3</v>
      </c>
      <c r="G70">
        <f t="shared" si="4"/>
        <v>19.943117178612063</v>
      </c>
    </row>
    <row r="71" spans="1:7">
      <c r="A71" t="s">
        <v>70</v>
      </c>
      <c r="B71" s="2">
        <v>0.18429999999999999</v>
      </c>
      <c r="C71" s="2">
        <v>0.16689999999999999</v>
      </c>
      <c r="D71" s="2">
        <v>0.17269999999999999</v>
      </c>
      <c r="E71" s="2">
        <f t="shared" si="0"/>
        <v>0.17463333333333331</v>
      </c>
      <c r="F71" s="2">
        <f t="shared" si="1"/>
        <v>8.859646343581289E-3</v>
      </c>
      <c r="G71">
        <f t="shared" si="4"/>
        <v>11.456200227531282</v>
      </c>
    </row>
    <row r="72" spans="1:7">
      <c r="A72" t="s">
        <v>71</v>
      </c>
      <c r="B72" s="2">
        <v>0.2046</v>
      </c>
      <c r="C72" s="2">
        <v>0.1719</v>
      </c>
      <c r="D72" s="2">
        <v>0.15670000000000001</v>
      </c>
      <c r="E72" s="2">
        <f t="shared" si="0"/>
        <v>0.17773333333333333</v>
      </c>
      <c r="F72" s="2">
        <f t="shared" si="1"/>
        <v>2.4476996003050294E-2</v>
      </c>
      <c r="G72">
        <f t="shared" si="4"/>
        <v>11.985210466439135</v>
      </c>
    </row>
    <row r="73" spans="1:7">
      <c r="A73" t="s">
        <v>72</v>
      </c>
      <c r="B73" s="2">
        <v>0.18110000000000001</v>
      </c>
      <c r="C73" s="2">
        <v>0.17319999999999999</v>
      </c>
      <c r="D73" s="2">
        <v>0.20019999999999999</v>
      </c>
      <c r="E73" s="2">
        <f t="shared" ref="E73:E97" si="5">AVERAGE(B73:D73)</f>
        <v>0.18483333333333332</v>
      </c>
      <c r="F73" s="2">
        <f t="shared" ref="F73:F97" si="6">STDEV(B73:D73)</f>
        <v>1.3881762616229091E-2</v>
      </c>
      <c r="G73">
        <f t="shared" si="4"/>
        <v>13.196814562002274</v>
      </c>
    </row>
    <row r="74" spans="1:7">
      <c r="A74" t="s">
        <v>73</v>
      </c>
      <c r="B74" s="2">
        <v>0.1996</v>
      </c>
      <c r="C74" s="2">
        <v>0.2039</v>
      </c>
      <c r="D74" s="2">
        <v>0.222</v>
      </c>
      <c r="E74" s="2">
        <f t="shared" si="5"/>
        <v>0.20849999999999999</v>
      </c>
      <c r="F74" s="2">
        <f t="shared" si="6"/>
        <v>1.1887388274974452E-2</v>
      </c>
      <c r="G74">
        <f t="shared" si="4"/>
        <v>17.235494880546074</v>
      </c>
    </row>
    <row r="75" spans="1:7">
      <c r="A75" s="31" t="s">
        <v>74</v>
      </c>
      <c r="B75" s="32">
        <v>1.8954</v>
      </c>
      <c r="C75" s="32">
        <v>1.6981999999999999</v>
      </c>
      <c r="D75" s="32">
        <v>1.8002</v>
      </c>
      <c r="E75" s="25">
        <f t="shared" si="5"/>
        <v>1.7979333333333332</v>
      </c>
      <c r="F75" s="2">
        <f t="shared" si="6"/>
        <v>9.8619538294064446E-2</v>
      </c>
      <c r="G75" s="31">
        <f t="shared" si="4"/>
        <v>288.46985210466443</v>
      </c>
    </row>
    <row r="76" spans="1:7">
      <c r="A76" s="31" t="s">
        <v>75</v>
      </c>
      <c r="B76" s="32">
        <v>1.8551</v>
      </c>
      <c r="C76" s="32">
        <v>1.8667</v>
      </c>
      <c r="D76" s="32">
        <v>1.8008</v>
      </c>
      <c r="E76" s="25">
        <f t="shared" si="5"/>
        <v>1.8408666666666667</v>
      </c>
      <c r="F76" s="2">
        <f t="shared" si="6"/>
        <v>3.5180155390977672E-2</v>
      </c>
      <c r="G76" s="31">
        <f t="shared" si="4"/>
        <v>295.79635949943116</v>
      </c>
    </row>
    <row r="77" spans="1:7">
      <c r="A77" s="31" t="s">
        <v>76</v>
      </c>
      <c r="B77" s="32">
        <v>1.8758999999999999</v>
      </c>
      <c r="C77" s="32">
        <v>1.8782000000000001</v>
      </c>
      <c r="D77" s="32">
        <v>1.8723000000000001</v>
      </c>
      <c r="E77" s="25">
        <f t="shared" si="5"/>
        <v>1.8754666666666668</v>
      </c>
      <c r="F77" s="2">
        <f t="shared" si="6"/>
        <v>2.9737742572921201E-3</v>
      </c>
      <c r="G77" s="31">
        <f t="shared" si="4"/>
        <v>301.70079635949946</v>
      </c>
    </row>
    <row r="78" spans="1:7">
      <c r="A78" t="s">
        <v>77</v>
      </c>
      <c r="B78" s="2">
        <v>0.20910000000000001</v>
      </c>
      <c r="C78" s="2">
        <v>0.18160000000000001</v>
      </c>
      <c r="D78" s="2">
        <v>0.16619999999999999</v>
      </c>
      <c r="E78" s="2">
        <f t="shared" si="5"/>
        <v>0.18563333333333334</v>
      </c>
      <c r="F78" s="2">
        <f t="shared" si="6"/>
        <v>2.1732540885348095E-2</v>
      </c>
      <c r="G78">
        <f t="shared" si="4"/>
        <v>13.333333333333336</v>
      </c>
    </row>
    <row r="79" spans="1:7">
      <c r="A79" t="s">
        <v>78</v>
      </c>
      <c r="B79" s="2">
        <v>0.2752</v>
      </c>
      <c r="C79" s="2">
        <v>0.24179999999999999</v>
      </c>
      <c r="D79" s="2">
        <v>0.2482</v>
      </c>
      <c r="E79" s="2">
        <f t="shared" si="5"/>
        <v>0.25506666666666666</v>
      </c>
      <c r="F79" s="2">
        <f t="shared" si="6"/>
        <v>1.7727191919007748E-2</v>
      </c>
      <c r="G79">
        <f t="shared" si="4"/>
        <v>25.182025028441412</v>
      </c>
    </row>
    <row r="80" spans="1:7">
      <c r="A80" t="s">
        <v>79</v>
      </c>
      <c r="B80" s="2">
        <v>6.2199999999999998E-2</v>
      </c>
      <c r="C80" s="2">
        <v>5.5899999999999998E-2</v>
      </c>
      <c r="D80" s="2">
        <v>5.11E-2</v>
      </c>
      <c r="E80" s="2">
        <f t="shared" si="5"/>
        <v>5.6399999999999999E-2</v>
      </c>
      <c r="F80" s="2">
        <f t="shared" si="6"/>
        <v>5.5668662638867113E-3</v>
      </c>
      <c r="G80">
        <f t="shared" si="4"/>
        <v>-8.7201365187713318</v>
      </c>
    </row>
    <row r="81" spans="1:7">
      <c r="A81" t="s">
        <v>80</v>
      </c>
      <c r="B81" s="2">
        <v>0.12620000000000001</v>
      </c>
      <c r="C81" s="2">
        <v>0.12089999999999999</v>
      </c>
      <c r="D81" s="2">
        <v>0.14810000000000001</v>
      </c>
      <c r="E81" s="2">
        <f t="shared" si="5"/>
        <v>0.13173333333333334</v>
      </c>
      <c r="F81" s="2">
        <f t="shared" si="6"/>
        <v>1.4419546918448422E-2</v>
      </c>
      <c r="G81">
        <f t="shared" si="4"/>
        <v>4.1353811149033008</v>
      </c>
    </row>
    <row r="82" spans="1:7">
      <c r="A82" t="s">
        <v>81</v>
      </c>
      <c r="B82" s="2">
        <v>0.35449999999999998</v>
      </c>
      <c r="C82" s="2">
        <v>0.34050000000000002</v>
      </c>
      <c r="D82" s="2">
        <v>0.36380000000000001</v>
      </c>
      <c r="E82" s="2">
        <f t="shared" si="5"/>
        <v>0.35293333333333338</v>
      </c>
      <c r="F82" s="2">
        <f t="shared" si="6"/>
        <v>1.1728739631065785E-2</v>
      </c>
      <c r="G82">
        <f t="shared" si="4"/>
        <v>41.882821387940851</v>
      </c>
    </row>
    <row r="83" spans="1:7">
      <c r="A83" t="s">
        <v>82</v>
      </c>
      <c r="B83" s="2">
        <v>0.38869999999999999</v>
      </c>
      <c r="C83" s="2">
        <v>0.35120000000000001</v>
      </c>
      <c r="D83" s="2">
        <v>0.3659</v>
      </c>
      <c r="E83" s="2">
        <f t="shared" si="5"/>
        <v>0.36859999999999998</v>
      </c>
      <c r="F83" s="2">
        <f t="shared" si="6"/>
        <v>1.8895237495199672E-2</v>
      </c>
      <c r="G83">
        <f t="shared" si="4"/>
        <v>44.556313993174058</v>
      </c>
    </row>
    <row r="84" spans="1:7">
      <c r="A84" t="s">
        <v>83</v>
      </c>
      <c r="B84" s="2">
        <v>0.2203</v>
      </c>
      <c r="C84" s="2">
        <v>0.20480000000000001</v>
      </c>
      <c r="D84" s="2">
        <v>0.1925</v>
      </c>
      <c r="E84" s="2">
        <f t="shared" si="5"/>
        <v>0.20586666666666667</v>
      </c>
      <c r="F84" s="2">
        <f t="shared" si="6"/>
        <v>1.3930661625828589E-2</v>
      </c>
      <c r="G84">
        <f t="shared" si="4"/>
        <v>16.786120591581344</v>
      </c>
    </row>
    <row r="85" spans="1:7">
      <c r="A85" t="s">
        <v>84</v>
      </c>
      <c r="B85" s="2">
        <v>0.21510000000000001</v>
      </c>
      <c r="C85" s="2">
        <v>0.18909999999999999</v>
      </c>
      <c r="D85" s="2">
        <v>0.2306</v>
      </c>
      <c r="E85" s="2">
        <f t="shared" si="5"/>
        <v>0.21160000000000001</v>
      </c>
      <c r="F85" s="2">
        <f t="shared" si="6"/>
        <v>2.0970216975510502E-2</v>
      </c>
      <c r="G85">
        <f t="shared" si="4"/>
        <v>17.764505119453929</v>
      </c>
    </row>
    <row r="86" spans="1:7">
      <c r="A86" t="s">
        <v>85</v>
      </c>
      <c r="B86" s="2">
        <v>0.1832</v>
      </c>
      <c r="C86" s="2">
        <v>0.21079999999999999</v>
      </c>
      <c r="D86" s="2">
        <v>0.17630000000000001</v>
      </c>
      <c r="E86" s="2">
        <f t="shared" si="5"/>
        <v>0.19010000000000002</v>
      </c>
      <c r="F86" s="2">
        <f t="shared" si="6"/>
        <v>1.8255684046345581E-2</v>
      </c>
      <c r="G86">
        <f t="shared" si="4"/>
        <v>14.095563139931745</v>
      </c>
    </row>
    <row r="87" spans="1:7">
      <c r="A87" t="s">
        <v>86</v>
      </c>
      <c r="B87" s="2">
        <v>0.1636</v>
      </c>
      <c r="C87" s="2">
        <v>0.1125</v>
      </c>
      <c r="D87" s="2">
        <v>0.17180000000000001</v>
      </c>
      <c r="E87" s="2">
        <f t="shared" si="5"/>
        <v>0.14930000000000002</v>
      </c>
      <c r="F87" s="2">
        <f t="shared" si="6"/>
        <v>3.213238242023142E-2</v>
      </c>
      <c r="G87">
        <f t="shared" si="4"/>
        <v>7.1331058020477842</v>
      </c>
    </row>
    <row r="88" spans="1:7">
      <c r="A88" t="s">
        <v>87</v>
      </c>
      <c r="B88" s="2">
        <v>0.14860000000000001</v>
      </c>
      <c r="C88" s="2">
        <v>0.1613</v>
      </c>
      <c r="D88" s="2">
        <v>0.1638</v>
      </c>
      <c r="E88" s="2">
        <f t="shared" si="5"/>
        <v>0.15790000000000001</v>
      </c>
      <c r="F88" s="2">
        <f t="shared" si="6"/>
        <v>8.150460109711594E-3</v>
      </c>
      <c r="G88">
        <f t="shared" si="4"/>
        <v>8.6006825938566571</v>
      </c>
    </row>
    <row r="89" spans="1:7">
      <c r="A89" s="31" t="s">
        <v>88</v>
      </c>
      <c r="B89" s="32">
        <v>1.6636</v>
      </c>
      <c r="C89" s="32">
        <v>1.5677000000000001</v>
      </c>
      <c r="D89" s="32">
        <v>1.6910000000000001</v>
      </c>
      <c r="E89" s="25">
        <f t="shared" si="5"/>
        <v>1.6407666666666667</v>
      </c>
      <c r="F89" s="2">
        <f t="shared" si="6"/>
        <v>6.4743674079666289E-2</v>
      </c>
      <c r="G89" s="31">
        <f t="shared" si="4"/>
        <v>261.64960182025033</v>
      </c>
    </row>
    <row r="90" spans="1:7">
      <c r="A90" t="s">
        <v>89</v>
      </c>
      <c r="B90" s="2">
        <v>0.19239999999999999</v>
      </c>
      <c r="C90" s="2">
        <v>0.27639999999999998</v>
      </c>
      <c r="D90" s="2">
        <v>0.1971</v>
      </c>
      <c r="E90" s="2">
        <f t="shared" si="5"/>
        <v>0.22196666666666665</v>
      </c>
      <c r="F90" s="2">
        <f t="shared" si="6"/>
        <v>4.7199187846120198E-2</v>
      </c>
      <c r="G90">
        <f t="shared" si="4"/>
        <v>19.533560864618881</v>
      </c>
    </row>
    <row r="91" spans="1:7">
      <c r="A91" t="s">
        <v>90</v>
      </c>
      <c r="B91" s="2">
        <v>0.19769999999999999</v>
      </c>
      <c r="C91" s="2">
        <v>0.14460000000000001</v>
      </c>
      <c r="D91" s="2">
        <v>0.22389999999999999</v>
      </c>
      <c r="E91" s="2">
        <f t="shared" si="5"/>
        <v>0.18873333333333334</v>
      </c>
      <c r="F91" s="2">
        <f t="shared" si="6"/>
        <v>4.0403258944462887E-2</v>
      </c>
      <c r="G91">
        <f t="shared" si="4"/>
        <v>13.862343572241183</v>
      </c>
    </row>
    <row r="92" spans="1:7">
      <c r="A92" s="31" t="s">
        <v>91</v>
      </c>
      <c r="B92" s="32">
        <v>1.8867</v>
      </c>
      <c r="C92" s="32">
        <v>1.9684999999999999</v>
      </c>
      <c r="D92" s="32">
        <v>1.8393999999999999</v>
      </c>
      <c r="E92" s="25">
        <f t="shared" si="5"/>
        <v>1.8981999999999999</v>
      </c>
      <c r="F92" s="2">
        <f t="shared" si="6"/>
        <v>6.5313781087928763E-2</v>
      </c>
      <c r="G92" s="31">
        <f t="shared" si="4"/>
        <v>305.580204778157</v>
      </c>
    </row>
    <row r="93" spans="1:7">
      <c r="A93" t="s">
        <v>92</v>
      </c>
      <c r="B93" s="2">
        <v>0.55249999999999999</v>
      </c>
      <c r="C93" s="2">
        <v>0.55940000000000001</v>
      </c>
      <c r="D93" s="2">
        <v>0.47489999999999999</v>
      </c>
      <c r="E93" s="2">
        <f t="shared" si="5"/>
        <v>0.52893333333333326</v>
      </c>
      <c r="F93" s="2">
        <f t="shared" si="6"/>
        <v>4.6921246076095081E-2</v>
      </c>
      <c r="G93">
        <f t="shared" si="4"/>
        <v>71.916951080773586</v>
      </c>
    </row>
    <row r="94" spans="1:7">
      <c r="A94" t="s">
        <v>93</v>
      </c>
      <c r="B94" s="2">
        <v>0.11940000000000001</v>
      </c>
      <c r="C94" s="2">
        <v>0.1148</v>
      </c>
      <c r="D94" s="2">
        <v>0.13689999999999999</v>
      </c>
      <c r="E94" s="2">
        <f t="shared" si="5"/>
        <v>0.12369999999999999</v>
      </c>
      <c r="F94" s="2">
        <f t="shared" si="6"/>
        <v>1.1660617479362001E-2</v>
      </c>
      <c r="G94">
        <f t="shared" si="4"/>
        <v>2.7645051194539234</v>
      </c>
    </row>
    <row r="95" spans="1:7">
      <c r="A95" t="s">
        <v>94</v>
      </c>
      <c r="B95" s="2">
        <v>0.2576</v>
      </c>
      <c r="C95" s="2">
        <v>0.22170000000000001</v>
      </c>
      <c r="D95" s="2">
        <v>0.24179999999999999</v>
      </c>
      <c r="E95" s="2">
        <f t="shared" si="5"/>
        <v>0.24036666666666665</v>
      </c>
      <c r="F95" s="2">
        <f t="shared" si="6"/>
        <v>1.7992868957821442E-2</v>
      </c>
      <c r="G95">
        <f t="shared" si="4"/>
        <v>22.673492605233218</v>
      </c>
    </row>
    <row r="96" spans="1:7">
      <c r="A96" t="s">
        <v>95</v>
      </c>
      <c r="B96" s="2">
        <v>0.1623</v>
      </c>
      <c r="C96" s="2">
        <v>0.1565</v>
      </c>
      <c r="D96" s="2">
        <v>0.1681</v>
      </c>
      <c r="E96" s="2">
        <f t="shared" si="5"/>
        <v>0.1623</v>
      </c>
      <c r="F96" s="2">
        <f t="shared" si="6"/>
        <v>5.7999999999999996E-3</v>
      </c>
      <c r="G96">
        <f t="shared" si="4"/>
        <v>9.3515358361774759</v>
      </c>
    </row>
    <row r="97" spans="1:7">
      <c r="A97" t="s">
        <v>96</v>
      </c>
      <c r="B97" s="2">
        <v>0.25969999999999999</v>
      </c>
      <c r="C97" s="2">
        <v>0.24679999999999999</v>
      </c>
      <c r="D97" s="2">
        <v>0.25879999999999997</v>
      </c>
      <c r="E97" s="2">
        <f t="shared" si="5"/>
        <v>0.25509999999999994</v>
      </c>
      <c r="F97" s="2">
        <f t="shared" si="6"/>
        <v>7.2020830320123292E-3</v>
      </c>
      <c r="G97">
        <f t="shared" si="4"/>
        <v>25.187713310580197</v>
      </c>
    </row>
    <row r="99" spans="1:7" ht="24">
      <c r="A99" s="3" t="s">
        <v>99</v>
      </c>
      <c r="B99">
        <v>0</v>
      </c>
      <c r="C99">
        <v>3</v>
      </c>
      <c r="D99">
        <v>6</v>
      </c>
      <c r="E99">
        <v>12</v>
      </c>
      <c r="F99">
        <v>24</v>
      </c>
      <c r="G99">
        <v>48</v>
      </c>
    </row>
    <row r="100" spans="1:7">
      <c r="A100" s="4" t="s">
        <v>1</v>
      </c>
      <c r="B100">
        <v>0</v>
      </c>
      <c r="C100">
        <v>0.14549999999999999</v>
      </c>
      <c r="D100">
        <v>0.34129999999999999</v>
      </c>
      <c r="E100">
        <v>0.623</v>
      </c>
      <c r="F100">
        <v>1.1972</v>
      </c>
      <c r="G100">
        <v>1.9838</v>
      </c>
    </row>
    <row r="101" spans="1:7">
      <c r="A101" s="4" t="s">
        <v>1</v>
      </c>
      <c r="B101">
        <v>0</v>
      </c>
      <c r="C101">
        <v>7.1900000000000006E-2</v>
      </c>
      <c r="D101">
        <v>0.1341</v>
      </c>
      <c r="E101">
        <v>0.31330000000000002</v>
      </c>
      <c r="F101">
        <v>0.5665</v>
      </c>
      <c r="G101">
        <v>1.1480999999999999</v>
      </c>
    </row>
    <row r="102" spans="1:7">
      <c r="A102" s="4" t="s">
        <v>1</v>
      </c>
      <c r="B102">
        <v>0</v>
      </c>
      <c r="C102">
        <v>0.1744</v>
      </c>
      <c r="D102">
        <v>0.28689999999999999</v>
      </c>
      <c r="E102">
        <v>0.53890000000000005</v>
      </c>
      <c r="F102">
        <v>0.94110000000000005</v>
      </c>
      <c r="G102">
        <v>1.4319999999999999</v>
      </c>
    </row>
    <row r="103" spans="1:7">
      <c r="A103" t="s">
        <v>183</v>
      </c>
    </row>
    <row r="104" spans="1:7">
      <c r="A104">
        <v>0</v>
      </c>
      <c r="B104">
        <v>0</v>
      </c>
    </row>
    <row r="105" spans="1:7">
      <c r="A105">
        <v>3</v>
      </c>
      <c r="B105">
        <v>0.14549999999999999</v>
      </c>
    </row>
    <row r="106" spans="1:7">
      <c r="A106">
        <v>6</v>
      </c>
      <c r="B106">
        <v>0.34129999999999999</v>
      </c>
    </row>
    <row r="107" spans="1:7">
      <c r="A107">
        <v>12</v>
      </c>
      <c r="B107">
        <v>0.623</v>
      </c>
    </row>
    <row r="108" spans="1:7">
      <c r="A108">
        <v>24</v>
      </c>
      <c r="B108">
        <v>1.1972</v>
      </c>
    </row>
    <row r="109" spans="1:7">
      <c r="A109">
        <v>48</v>
      </c>
      <c r="B109">
        <v>1.9838</v>
      </c>
    </row>
    <row r="116" spans="1:2">
      <c r="A116">
        <v>0</v>
      </c>
      <c r="B116">
        <v>0</v>
      </c>
    </row>
    <row r="117" spans="1:2">
      <c r="A117">
        <v>3</v>
      </c>
      <c r="B117">
        <v>7.1900000000000006E-2</v>
      </c>
    </row>
    <row r="118" spans="1:2">
      <c r="A118">
        <v>6</v>
      </c>
      <c r="B118">
        <v>0.1341</v>
      </c>
    </row>
    <row r="119" spans="1:2">
      <c r="A119">
        <v>12</v>
      </c>
      <c r="B119">
        <v>0.31330000000000002</v>
      </c>
    </row>
    <row r="120" spans="1:2">
      <c r="A120">
        <v>24</v>
      </c>
      <c r="B120">
        <v>0.5665</v>
      </c>
    </row>
    <row r="121" spans="1:2">
      <c r="A121">
        <v>48</v>
      </c>
      <c r="B121">
        <v>1.1480999999999999</v>
      </c>
    </row>
    <row r="127" spans="1:2">
      <c r="A127">
        <v>0</v>
      </c>
      <c r="B127">
        <v>0</v>
      </c>
    </row>
    <row r="128" spans="1:2">
      <c r="A128">
        <v>3</v>
      </c>
      <c r="B128">
        <v>0.1744</v>
      </c>
    </row>
    <row r="129" spans="1:2">
      <c r="A129">
        <v>6</v>
      </c>
      <c r="B129">
        <v>0.28689999999999999</v>
      </c>
    </row>
    <row r="130" spans="1:2">
      <c r="A130">
        <v>12</v>
      </c>
      <c r="B130">
        <v>0.53890000000000005</v>
      </c>
    </row>
    <row r="131" spans="1:2">
      <c r="A131">
        <v>24</v>
      </c>
      <c r="B131">
        <v>0.94110000000000005</v>
      </c>
    </row>
    <row r="132" spans="1:2">
      <c r="A132">
        <v>48</v>
      </c>
      <c r="B132">
        <v>1.4319999999999999</v>
      </c>
    </row>
  </sheetData>
  <mergeCells count="3">
    <mergeCell ref="A5:F5"/>
    <mergeCell ref="B6:E6"/>
    <mergeCell ref="A6:A7"/>
  </mergeCells>
  <phoneticPr fontId="6" type="noConversion"/>
  <pageMargins left="0.75" right="0.75" top="1" bottom="1" header="0.51180555555555596" footer="0.51180555555555596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L130"/>
  <sheetViews>
    <sheetView zoomScale="160" zoomScaleNormal="160" workbookViewId="0">
      <selection activeCell="C133" sqref="C133"/>
    </sheetView>
  </sheetViews>
  <sheetFormatPr defaultColWidth="9" defaultRowHeight="13.5"/>
  <cols>
    <col min="2" max="2" width="10.5" bestFit="1" customWidth="1"/>
    <col min="5" max="6" width="12.625"/>
  </cols>
  <sheetData>
    <row r="1" spans="1:12">
      <c r="A1" s="15" t="s">
        <v>171</v>
      </c>
      <c r="B1" s="43">
        <v>43372</v>
      </c>
    </row>
    <row r="2" spans="1:12">
      <c r="A2" s="15" t="s">
        <v>172</v>
      </c>
      <c r="B2" s="15" t="s">
        <v>173</v>
      </c>
    </row>
    <row r="3" spans="1:12">
      <c r="A3" s="15" t="s">
        <v>174</v>
      </c>
      <c r="B3" s="42" t="s">
        <v>176</v>
      </c>
    </row>
    <row r="4" spans="1:12">
      <c r="A4" s="15" t="s">
        <v>175</v>
      </c>
    </row>
    <row r="5" spans="1:12">
      <c r="A5" s="58" t="s">
        <v>103</v>
      </c>
      <c r="B5" s="58"/>
      <c r="C5" s="58"/>
      <c r="D5" s="58"/>
      <c r="E5" s="58"/>
      <c r="F5" s="58"/>
    </row>
    <row r="6" spans="1:12">
      <c r="A6" s="58" t="s">
        <v>0</v>
      </c>
      <c r="B6" s="58" t="s">
        <v>1</v>
      </c>
      <c r="C6" s="58"/>
      <c r="D6" s="58"/>
      <c r="E6" s="58"/>
    </row>
    <row r="7" spans="1:12">
      <c r="A7" s="58"/>
      <c r="B7" t="s">
        <v>2</v>
      </c>
      <c r="C7" t="s">
        <v>3</v>
      </c>
      <c r="D7" t="s">
        <v>4</v>
      </c>
      <c r="E7" t="s">
        <v>5</v>
      </c>
      <c r="F7" t="s">
        <v>6</v>
      </c>
      <c r="G7" s="15" t="s">
        <v>113</v>
      </c>
    </row>
    <row r="8" spans="1:12">
      <c r="A8" t="s">
        <v>7</v>
      </c>
      <c r="B8" s="2">
        <v>0.40350000000000003</v>
      </c>
      <c r="C8" s="2">
        <v>0.43609999999999999</v>
      </c>
      <c r="D8" s="2">
        <v>0.34060000000000001</v>
      </c>
      <c r="E8" s="2">
        <f>AVERAGE(B8:D8)</f>
        <v>0.39340000000000003</v>
      </c>
      <c r="F8" s="2">
        <f>_xlfn.STDEV.S(B8:D8)</f>
        <v>4.8544515653161098E-2</v>
      </c>
      <c r="G8">
        <f>5*(E8-0.094)/0.0269</f>
        <v>55.650557620817843</v>
      </c>
      <c r="L8" s="14" t="s">
        <v>125</v>
      </c>
    </row>
    <row r="9" spans="1:12">
      <c r="A9" t="s">
        <v>8</v>
      </c>
      <c r="B9" s="2">
        <v>0.55869999999999997</v>
      </c>
      <c r="C9" s="2"/>
      <c r="D9" s="2">
        <v>0.57020000000000004</v>
      </c>
      <c r="E9" s="2">
        <f t="shared" ref="E9:E72" si="0">AVERAGE(B9:D9)</f>
        <v>0.56445000000000001</v>
      </c>
      <c r="F9" s="2">
        <f>STDEV(B9:D9)</f>
        <v>8.1317279836453423E-3</v>
      </c>
      <c r="G9">
        <f t="shared" ref="G9:G37" si="1">5*(E9-0.094)/0.0269</f>
        <v>87.44423791821562</v>
      </c>
      <c r="L9" s="14" t="s">
        <v>126</v>
      </c>
    </row>
    <row r="10" spans="1:12">
      <c r="A10" t="s">
        <v>9</v>
      </c>
      <c r="B10" s="2">
        <v>9.6799999999999997E-2</v>
      </c>
      <c r="C10" s="2">
        <v>4.65E-2</v>
      </c>
      <c r="D10" s="2">
        <v>0.1106</v>
      </c>
      <c r="E10" s="2">
        <f t="shared" si="0"/>
        <v>8.4633333333333338E-2</v>
      </c>
      <c r="F10" s="2">
        <f t="shared" ref="F10:F40" si="2">_xlfn.STDEV.S(B10:D10)</f>
        <v>3.3737565610656203E-2</v>
      </c>
      <c r="G10">
        <f t="shared" si="1"/>
        <v>-1.741016109045848</v>
      </c>
    </row>
    <row r="11" spans="1:12">
      <c r="A11" t="s">
        <v>10</v>
      </c>
      <c r="B11" s="2">
        <v>9.69E-2</v>
      </c>
      <c r="C11" s="2">
        <v>7.51E-2</v>
      </c>
      <c r="D11" s="2">
        <v>0.14680000000000001</v>
      </c>
      <c r="E11" s="2">
        <f t="shared" si="0"/>
        <v>0.10626666666666666</v>
      </c>
      <c r="F11" s="2">
        <f t="shared" si="2"/>
        <v>3.6756269306518798E-2</v>
      </c>
      <c r="G11">
        <f t="shared" si="1"/>
        <v>2.2800495662949185</v>
      </c>
    </row>
    <row r="12" spans="1:12">
      <c r="A12" t="s">
        <v>11</v>
      </c>
      <c r="B12" s="2">
        <v>0.39319999999999999</v>
      </c>
      <c r="C12" s="2">
        <v>0.32729999999999998</v>
      </c>
      <c r="D12" s="2">
        <v>0.36259999999999998</v>
      </c>
      <c r="E12" s="2">
        <f t="shared" si="0"/>
        <v>0.36103333333333332</v>
      </c>
      <c r="F12" s="2">
        <f t="shared" si="2"/>
        <v>3.29779219074419E-2</v>
      </c>
      <c r="G12">
        <f t="shared" si="1"/>
        <v>49.634448574969028</v>
      </c>
    </row>
    <row r="13" spans="1:12">
      <c r="A13" t="s">
        <v>12</v>
      </c>
      <c r="B13" s="2">
        <v>8.8700000000000001E-2</v>
      </c>
      <c r="C13" s="2">
        <v>0.1406</v>
      </c>
      <c r="D13" s="2">
        <v>0.18640000000000001</v>
      </c>
      <c r="E13" s="2">
        <f t="shared" si="0"/>
        <v>0.13856666666666667</v>
      </c>
      <c r="F13" s="2">
        <f t="shared" si="2"/>
        <v>4.8881728010917697E-2</v>
      </c>
      <c r="G13">
        <f t="shared" si="1"/>
        <v>8.2837670384138793</v>
      </c>
    </row>
    <row r="14" spans="1:12">
      <c r="A14" t="s">
        <v>13</v>
      </c>
      <c r="B14" s="2">
        <v>0.10580000000000001</v>
      </c>
      <c r="C14" s="2">
        <v>0.20469999999999999</v>
      </c>
      <c r="D14" s="2">
        <v>0.22339999999999999</v>
      </c>
      <c r="E14" s="2">
        <f t="shared" si="0"/>
        <v>0.17796666666666669</v>
      </c>
      <c r="F14" s="2">
        <f t="shared" si="2"/>
        <v>6.3193696943076E-2</v>
      </c>
      <c r="G14">
        <f t="shared" si="1"/>
        <v>15.607187112763325</v>
      </c>
    </row>
    <row r="15" spans="1:12">
      <c r="A15" t="s">
        <v>14</v>
      </c>
      <c r="B15" s="2">
        <v>0.94610000000000005</v>
      </c>
      <c r="C15" s="2">
        <v>0.94720000000000004</v>
      </c>
      <c r="D15" s="2">
        <v>0.87780000000000002</v>
      </c>
      <c r="E15" s="2">
        <f t="shared" si="0"/>
        <v>0.92370000000000008</v>
      </c>
      <c r="F15" s="2">
        <f t="shared" si="2"/>
        <v>3.9754370828878699E-2</v>
      </c>
      <c r="G15">
        <f t="shared" si="1"/>
        <v>154.2193308550186</v>
      </c>
    </row>
    <row r="16" spans="1:12">
      <c r="A16" t="s">
        <v>15</v>
      </c>
      <c r="B16" s="2">
        <v>8.7499999999999994E-2</v>
      </c>
      <c r="C16" s="2">
        <v>0.17380000000000001</v>
      </c>
      <c r="D16" s="2">
        <v>0.14099999999999999</v>
      </c>
      <c r="E16" s="2">
        <f t="shared" si="0"/>
        <v>0.1341</v>
      </c>
      <c r="F16" s="2">
        <f t="shared" si="2"/>
        <v>4.35617951879856E-2</v>
      </c>
      <c r="G16">
        <f t="shared" si="1"/>
        <v>7.4535315985130106</v>
      </c>
    </row>
    <row r="17" spans="1:7">
      <c r="A17" t="s">
        <v>16</v>
      </c>
      <c r="B17" s="2">
        <v>0.5514</v>
      </c>
      <c r="C17" s="2">
        <v>0.38200000000000001</v>
      </c>
      <c r="D17" s="2">
        <v>0.52329999999999999</v>
      </c>
      <c r="E17" s="2">
        <f t="shared" si="0"/>
        <v>0.4855666666666667</v>
      </c>
      <c r="F17" s="2">
        <f t="shared" si="2"/>
        <v>9.0785149299504597E-2</v>
      </c>
      <c r="G17">
        <f t="shared" si="1"/>
        <v>72.78190830235441</v>
      </c>
    </row>
    <row r="18" spans="1:7">
      <c r="A18" s="24" t="s">
        <v>17</v>
      </c>
      <c r="B18" s="25">
        <v>1.9975000000000001</v>
      </c>
      <c r="C18" s="25">
        <v>2.3391000000000002</v>
      </c>
      <c r="D18" s="25"/>
      <c r="E18" s="25">
        <f t="shared" si="0"/>
        <v>2.1683000000000003</v>
      </c>
      <c r="F18" s="25">
        <f>STDEV(B18:D18)</f>
        <v>0.24154767645331945</v>
      </c>
      <c r="G18" s="24">
        <f t="shared" si="1"/>
        <v>385.55762081784394</v>
      </c>
    </row>
    <row r="19" spans="1:7">
      <c r="A19" t="s">
        <v>18</v>
      </c>
      <c r="B19" s="2">
        <v>0.15060000000000001</v>
      </c>
      <c r="C19" s="2">
        <v>2.98E-2</v>
      </c>
      <c r="D19" s="2">
        <v>4.3700000000000003E-2</v>
      </c>
      <c r="E19" s="2">
        <f t="shared" si="0"/>
        <v>7.4700000000000003E-2</v>
      </c>
      <c r="F19" s="2">
        <f t="shared" si="2"/>
        <v>6.6097730672088906E-2</v>
      </c>
      <c r="G19">
        <f t="shared" si="1"/>
        <v>-3.5873605947955385</v>
      </c>
    </row>
    <row r="20" spans="1:7">
      <c r="A20" t="s">
        <v>19</v>
      </c>
      <c r="B20" s="2">
        <v>3.3399999999999999E-2</v>
      </c>
      <c r="C20" s="2">
        <v>5.3699999999999998E-2</v>
      </c>
      <c r="D20" s="2">
        <v>4.3400000000000001E-2</v>
      </c>
      <c r="E20" s="2">
        <f t="shared" si="0"/>
        <v>4.3500000000000004E-2</v>
      </c>
      <c r="F20" s="2">
        <f t="shared" si="2"/>
        <v>1.01503694514042E-2</v>
      </c>
      <c r="G20">
        <f t="shared" si="1"/>
        <v>-9.3866171003717476</v>
      </c>
    </row>
    <row r="21" spans="1:7">
      <c r="A21" t="s">
        <v>20</v>
      </c>
      <c r="B21" s="2">
        <v>0.1168</v>
      </c>
      <c r="C21" s="2">
        <v>9.1499999999999998E-2</v>
      </c>
      <c r="D21" s="2">
        <v>4.19E-2</v>
      </c>
      <c r="E21" s="2">
        <f t="shared" si="0"/>
        <v>8.3399999999999988E-2</v>
      </c>
      <c r="F21" s="2">
        <f t="shared" si="2"/>
        <v>3.8101312313357401E-2</v>
      </c>
      <c r="G21">
        <f t="shared" si="1"/>
        <v>-1.9702602230483295</v>
      </c>
    </row>
    <row r="22" spans="1:7">
      <c r="A22" t="s">
        <v>21</v>
      </c>
      <c r="B22" s="2">
        <v>0.1923</v>
      </c>
      <c r="C22" s="2">
        <v>0.26129999999999998</v>
      </c>
      <c r="D22" s="2">
        <v>0.1734</v>
      </c>
      <c r="E22" s="2">
        <f t="shared" si="0"/>
        <v>0.20899999999999999</v>
      </c>
      <c r="F22" s="2">
        <f t="shared" si="2"/>
        <v>4.6268455777127501E-2</v>
      </c>
      <c r="G22">
        <f t="shared" si="1"/>
        <v>21.375464684014869</v>
      </c>
    </row>
    <row r="23" spans="1:7">
      <c r="A23" t="s">
        <v>22</v>
      </c>
      <c r="B23" s="2">
        <v>1.0728</v>
      </c>
      <c r="C23" s="2"/>
      <c r="D23" s="2">
        <v>0.94469999999999998</v>
      </c>
      <c r="E23" s="2">
        <f t="shared" si="0"/>
        <v>1.00875</v>
      </c>
      <c r="F23" s="2">
        <f>STDEV(B23:D23)</f>
        <v>9.0580378669994799E-2</v>
      </c>
      <c r="G23">
        <f t="shared" si="1"/>
        <v>170.0278810408922</v>
      </c>
    </row>
    <row r="24" spans="1:7">
      <c r="A24" t="s">
        <v>23</v>
      </c>
      <c r="B24" s="2">
        <v>0.1794</v>
      </c>
      <c r="C24" s="2">
        <v>0.21229999999999999</v>
      </c>
      <c r="D24" s="2">
        <v>0.16619999999999999</v>
      </c>
      <c r="E24" s="2">
        <f t="shared" si="0"/>
        <v>0.18596666666666664</v>
      </c>
      <c r="F24" s="2">
        <f t="shared" si="2"/>
        <v>2.3741173798557901E-2</v>
      </c>
      <c r="G24">
        <f t="shared" si="1"/>
        <v>17.094175960346959</v>
      </c>
    </row>
    <row r="25" spans="1:7">
      <c r="A25" t="s">
        <v>24</v>
      </c>
      <c r="B25" s="2">
        <v>0.214</v>
      </c>
      <c r="C25" s="2">
        <v>0.114</v>
      </c>
      <c r="D25" s="2">
        <v>0.12570000000000001</v>
      </c>
      <c r="E25" s="2">
        <f t="shared" si="0"/>
        <v>0.15123333333333333</v>
      </c>
      <c r="F25" s="2">
        <f t="shared" si="2"/>
        <v>5.4671412395632599E-2</v>
      </c>
      <c r="G25">
        <f t="shared" si="1"/>
        <v>10.63816604708798</v>
      </c>
    </row>
    <row r="26" spans="1:7">
      <c r="A26" t="s">
        <v>25</v>
      </c>
      <c r="B26" s="2">
        <v>3.9300000000000002E-2</v>
      </c>
      <c r="C26" s="2">
        <v>4.8899999999999999E-2</v>
      </c>
      <c r="D26" s="2">
        <v>6.3600000000000004E-2</v>
      </c>
      <c r="E26" s="2">
        <f t="shared" si="0"/>
        <v>5.0599999999999999E-2</v>
      </c>
      <c r="F26" s="2">
        <f t="shared" si="2"/>
        <v>1.2238872497088899E-2</v>
      </c>
      <c r="G26">
        <f t="shared" si="1"/>
        <v>-8.0669144981412639</v>
      </c>
    </row>
    <row r="27" spans="1:7">
      <c r="A27" t="s">
        <v>26</v>
      </c>
      <c r="B27" s="2">
        <v>0.11600000000000001</v>
      </c>
      <c r="C27" s="2">
        <v>7.9200000000000007E-2</v>
      </c>
      <c r="D27" s="2">
        <v>5.2400000000000002E-2</v>
      </c>
      <c r="E27" s="2">
        <f t="shared" si="0"/>
        <v>8.2533333333333334E-2</v>
      </c>
      <c r="F27" s="2">
        <f t="shared" si="2"/>
        <v>3.1930758420891499E-2</v>
      </c>
      <c r="G27">
        <f t="shared" si="1"/>
        <v>-2.131350681536555</v>
      </c>
    </row>
    <row r="28" spans="1:7">
      <c r="A28" t="s">
        <v>27</v>
      </c>
      <c r="B28" s="2">
        <v>3.2800000000000003E-2</v>
      </c>
      <c r="C28" s="2">
        <v>7.9600000000000004E-2</v>
      </c>
      <c r="D28" s="2">
        <v>9.9599999999999994E-2</v>
      </c>
      <c r="E28" s="2">
        <f t="shared" si="0"/>
        <v>7.0666666666666669E-2</v>
      </c>
      <c r="F28" s="2">
        <f t="shared" si="2"/>
        <v>3.4284301558196201E-2</v>
      </c>
      <c r="G28">
        <f t="shared" si="1"/>
        <v>-4.337050805452292</v>
      </c>
    </row>
    <row r="29" spans="1:7">
      <c r="A29" t="s">
        <v>28</v>
      </c>
      <c r="B29" s="2">
        <v>8.9999999999998404E-4</v>
      </c>
      <c r="C29" s="2">
        <v>7.1999999999999799E-3</v>
      </c>
      <c r="D29" s="2">
        <v>5.0000000000000001E-4</v>
      </c>
      <c r="E29" s="2">
        <f t="shared" si="0"/>
        <v>2.8666666666666545E-3</v>
      </c>
      <c r="F29" s="2">
        <f t="shared" si="2"/>
        <v>3.7581023580170502E-3</v>
      </c>
      <c r="G29">
        <f t="shared" si="1"/>
        <v>-16.93928128872367</v>
      </c>
    </row>
    <row r="30" spans="1:7">
      <c r="A30" t="s">
        <v>29</v>
      </c>
      <c r="B30" s="2">
        <v>0.185</v>
      </c>
      <c r="C30" s="2">
        <v>0.12470000000000001</v>
      </c>
      <c r="D30" s="2">
        <v>0.13220000000000001</v>
      </c>
      <c r="E30" s="2">
        <f t="shared" si="0"/>
        <v>0.14729999999999999</v>
      </c>
      <c r="F30" s="2">
        <f t="shared" si="2"/>
        <v>3.28638098826049E-2</v>
      </c>
      <c r="G30">
        <f t="shared" si="1"/>
        <v>9.9070631970260212</v>
      </c>
    </row>
    <row r="31" spans="1:7">
      <c r="A31" t="s">
        <v>30</v>
      </c>
      <c r="B31" s="2">
        <v>1.3899999999999999E-2</v>
      </c>
      <c r="C31" s="2">
        <v>1.4999999999999999E-2</v>
      </c>
      <c r="D31" s="2">
        <v>8.1000000000000003E-2</v>
      </c>
      <c r="E31" s="2">
        <f t="shared" si="0"/>
        <v>3.663333333333333E-2</v>
      </c>
      <c r="F31" s="2">
        <f t="shared" si="2"/>
        <v>3.8426596692048197E-2</v>
      </c>
      <c r="G31">
        <f t="shared" si="1"/>
        <v>-10.662949194547707</v>
      </c>
    </row>
    <row r="32" spans="1:7">
      <c r="A32" t="s">
        <v>31</v>
      </c>
      <c r="B32" s="2">
        <v>5.8900000000000001E-2</v>
      </c>
      <c r="C32" s="2">
        <v>8.9700000000000002E-2</v>
      </c>
      <c r="D32" s="2">
        <v>1.89E-2</v>
      </c>
      <c r="E32" s="2">
        <f t="shared" si="0"/>
        <v>5.5833333333333339E-2</v>
      </c>
      <c r="F32" s="2">
        <f t="shared" si="2"/>
        <v>3.5499483564318701E-2</v>
      </c>
      <c r="G32">
        <f t="shared" si="1"/>
        <v>-7.0941759603469627</v>
      </c>
    </row>
    <row r="33" spans="1:12">
      <c r="A33" t="s">
        <v>32</v>
      </c>
      <c r="B33" s="2">
        <v>0.19170000000000001</v>
      </c>
      <c r="C33" s="2">
        <v>0.21809999999999999</v>
      </c>
      <c r="D33" s="2">
        <v>0.18260000000000001</v>
      </c>
      <c r="E33" s="2">
        <f t="shared" si="0"/>
        <v>0.19746666666666668</v>
      </c>
      <c r="F33" s="2">
        <f t="shared" si="2"/>
        <v>1.8439179302054999E-2</v>
      </c>
      <c r="G33">
        <f t="shared" si="1"/>
        <v>19.231722428748455</v>
      </c>
    </row>
    <row r="34" spans="1:12">
      <c r="A34" t="s">
        <v>33</v>
      </c>
      <c r="B34" s="2">
        <v>0.1032</v>
      </c>
      <c r="C34" s="2">
        <v>7.0900000000000005E-2</v>
      </c>
      <c r="D34" s="2">
        <v>0.12280000000000001</v>
      </c>
      <c r="E34" s="2">
        <f t="shared" si="0"/>
        <v>9.8966666666666661E-2</v>
      </c>
      <c r="F34" s="2">
        <f t="shared" si="2"/>
        <v>2.6207696070683802E-2</v>
      </c>
      <c r="G34">
        <f t="shared" si="1"/>
        <v>0.92317224287484401</v>
      </c>
    </row>
    <row r="35" spans="1:12">
      <c r="A35" t="s">
        <v>34</v>
      </c>
      <c r="B35" s="2">
        <v>3.32E-2</v>
      </c>
      <c r="C35" s="2">
        <v>6.1899999999999997E-2</v>
      </c>
      <c r="D35" s="2">
        <v>0.08</v>
      </c>
      <c r="E35" s="2">
        <f t="shared" si="0"/>
        <v>5.8366666666666657E-2</v>
      </c>
      <c r="F35" s="2">
        <f t="shared" si="2"/>
        <v>2.3599223151055899E-2</v>
      </c>
      <c r="G35">
        <f t="shared" si="1"/>
        <v>-6.6232961586121455</v>
      </c>
    </row>
    <row r="36" spans="1:12">
      <c r="A36" t="s">
        <v>35</v>
      </c>
      <c r="B36" s="2">
        <v>0.1681</v>
      </c>
      <c r="C36" s="2">
        <v>0.18770000000000001</v>
      </c>
      <c r="D36" s="2">
        <v>0.111</v>
      </c>
      <c r="E36" s="2">
        <f t="shared" si="0"/>
        <v>0.15559999999999999</v>
      </c>
      <c r="F36" s="2">
        <f t="shared" si="2"/>
        <v>3.9848588431712399E-2</v>
      </c>
      <c r="G36">
        <f t="shared" si="1"/>
        <v>11.449814126394049</v>
      </c>
    </row>
    <row r="37" spans="1:12">
      <c r="A37" t="s">
        <v>36</v>
      </c>
      <c r="B37" s="2">
        <v>7.8999999999999904E-3</v>
      </c>
      <c r="C37" s="2">
        <v>3.9999999999999801E-3</v>
      </c>
      <c r="D37" s="2">
        <v>4.2999999999999997E-2</v>
      </c>
      <c r="E37" s="2">
        <f t="shared" si="0"/>
        <v>1.8299999999999986E-2</v>
      </c>
      <c r="F37" s="2">
        <f t="shared" si="2"/>
        <v>2.1479525134415801E-2</v>
      </c>
      <c r="G37">
        <f t="shared" si="1"/>
        <v>-14.070631970260225</v>
      </c>
    </row>
    <row r="38" spans="1:12">
      <c r="A38" t="s">
        <v>37</v>
      </c>
      <c r="B38" s="2">
        <v>0.3387</v>
      </c>
      <c r="C38" s="2">
        <v>0.28589999999999999</v>
      </c>
      <c r="D38" s="2">
        <v>0.31659999999999999</v>
      </c>
      <c r="E38" s="2">
        <f t="shared" si="0"/>
        <v>0.31373333333333336</v>
      </c>
      <c r="F38" s="2">
        <f t="shared" si="2"/>
        <v>2.6516472867508901E-2</v>
      </c>
      <c r="G38">
        <f>5*(E38-0.0255)/0.0215</f>
        <v>67.031007751937992</v>
      </c>
      <c r="L38" s="14" t="s">
        <v>127</v>
      </c>
    </row>
    <row r="39" spans="1:12">
      <c r="A39" t="s">
        <v>38</v>
      </c>
      <c r="B39" s="2">
        <v>0</v>
      </c>
      <c r="C39" s="2">
        <v>0</v>
      </c>
      <c r="D39" s="2">
        <v>0</v>
      </c>
      <c r="E39" s="2">
        <f t="shared" si="0"/>
        <v>0</v>
      </c>
      <c r="F39" s="2">
        <f t="shared" si="2"/>
        <v>0</v>
      </c>
      <c r="G39">
        <f t="shared" ref="G39:G67" si="3">5*(E39-0.0255)/0.0215</f>
        <v>-5.9302325581395356</v>
      </c>
      <c r="L39" s="14" t="s">
        <v>128</v>
      </c>
    </row>
    <row r="40" spans="1:12">
      <c r="A40" t="s">
        <v>39</v>
      </c>
      <c r="B40" s="2">
        <v>0.17580000000000001</v>
      </c>
      <c r="C40" s="2">
        <v>0.22539999999999999</v>
      </c>
      <c r="D40" s="2">
        <v>0.12770000000000001</v>
      </c>
      <c r="E40" s="2">
        <f t="shared" si="0"/>
        <v>0.17630000000000001</v>
      </c>
      <c r="F40" s="2">
        <f t="shared" si="2"/>
        <v>4.8851919102528597E-2</v>
      </c>
      <c r="G40">
        <f t="shared" si="3"/>
        <v>35.069767441860471</v>
      </c>
    </row>
    <row r="41" spans="1:12">
      <c r="A41" t="s">
        <v>40</v>
      </c>
      <c r="B41" s="2">
        <v>7.0000000000000007E-2</v>
      </c>
      <c r="C41" s="2">
        <v>2.0400000000000001E-2</v>
      </c>
      <c r="D41" s="2">
        <v>5.1400000000000001E-2</v>
      </c>
      <c r="E41" s="2">
        <f t="shared" si="0"/>
        <v>4.7266666666666672E-2</v>
      </c>
      <c r="F41" s="2">
        <f t="shared" ref="F41:F72" si="4">_xlfn.STDEV.S(B41:D41)</f>
        <v>2.5057001682829799E-2</v>
      </c>
      <c r="G41">
        <f t="shared" si="3"/>
        <v>5.0620155038759709</v>
      </c>
    </row>
    <row r="42" spans="1:12">
      <c r="A42" t="s">
        <v>41</v>
      </c>
      <c r="B42" s="2">
        <v>0</v>
      </c>
      <c r="C42" s="2">
        <v>0</v>
      </c>
      <c r="D42" s="2">
        <v>0</v>
      </c>
      <c r="E42" s="2">
        <f t="shared" si="0"/>
        <v>0</v>
      </c>
      <c r="F42" s="2">
        <f t="shared" si="4"/>
        <v>0</v>
      </c>
      <c r="G42">
        <f t="shared" si="3"/>
        <v>-5.9302325581395356</v>
      </c>
    </row>
    <row r="43" spans="1:12">
      <c r="A43" t="s">
        <v>42</v>
      </c>
      <c r="B43" s="2">
        <v>0</v>
      </c>
      <c r="C43" s="2">
        <v>0</v>
      </c>
      <c r="D43" s="2">
        <v>0</v>
      </c>
      <c r="E43" s="2">
        <f t="shared" si="0"/>
        <v>0</v>
      </c>
      <c r="F43" s="2">
        <f t="shared" si="4"/>
        <v>0</v>
      </c>
      <c r="G43">
        <f t="shared" si="3"/>
        <v>-5.9302325581395356</v>
      </c>
    </row>
    <row r="44" spans="1:12">
      <c r="A44" t="s">
        <v>43</v>
      </c>
      <c r="B44" s="2">
        <v>0.1512</v>
      </c>
      <c r="C44" s="2">
        <v>0.23050000000000001</v>
      </c>
      <c r="D44" s="2">
        <v>0.1321</v>
      </c>
      <c r="E44" s="2">
        <f t="shared" si="0"/>
        <v>0.17126666666666668</v>
      </c>
      <c r="F44" s="2">
        <f t="shared" si="4"/>
        <v>5.2178954889239897E-2</v>
      </c>
      <c r="G44">
        <f t="shared" si="3"/>
        <v>33.899224806201559</v>
      </c>
    </row>
    <row r="45" spans="1:12">
      <c r="A45" t="s">
        <v>44</v>
      </c>
      <c r="B45" s="2">
        <v>0.17460000000000001</v>
      </c>
      <c r="C45" s="2">
        <v>0.12759999999999999</v>
      </c>
      <c r="D45" s="2">
        <v>0.1671</v>
      </c>
      <c r="E45" s="2">
        <f t="shared" si="0"/>
        <v>0.15643333333333334</v>
      </c>
      <c r="F45" s="2">
        <f t="shared" si="4"/>
        <v>2.5250412537884102E-2</v>
      </c>
      <c r="G45">
        <f t="shared" si="3"/>
        <v>30.44961240310078</v>
      </c>
    </row>
    <row r="46" spans="1:12">
      <c r="A46" t="s">
        <v>45</v>
      </c>
      <c r="B46" s="2">
        <v>0.15029999999999999</v>
      </c>
      <c r="C46" s="2">
        <v>0.187</v>
      </c>
      <c r="D46" s="2">
        <v>0.1333</v>
      </c>
      <c r="E46" s="2">
        <f t="shared" si="0"/>
        <v>0.15686666666666668</v>
      </c>
      <c r="F46" s="2">
        <f t="shared" si="4"/>
        <v>2.74456432486712E-2</v>
      </c>
      <c r="G46">
        <f t="shared" si="3"/>
        <v>30.550387596899231</v>
      </c>
    </row>
    <row r="47" spans="1:12">
      <c r="A47" t="s">
        <v>46</v>
      </c>
      <c r="B47" s="2">
        <v>9.1999999999999998E-2</v>
      </c>
      <c r="C47" s="2">
        <v>2.3900000000000001E-2</v>
      </c>
      <c r="D47" s="2">
        <v>6.4399999999999999E-2</v>
      </c>
      <c r="E47" s="2">
        <f t="shared" si="0"/>
        <v>6.0100000000000008E-2</v>
      </c>
      <c r="F47" s="2">
        <f t="shared" si="4"/>
        <v>3.4253029063135397E-2</v>
      </c>
      <c r="G47">
        <f t="shared" si="3"/>
        <v>8.0465116279069786</v>
      </c>
    </row>
    <row r="48" spans="1:12">
      <c r="A48" s="31" t="s">
        <v>47</v>
      </c>
      <c r="B48" s="32">
        <v>2.3706</v>
      </c>
      <c r="C48" s="25">
        <v>2.7267000000000001</v>
      </c>
      <c r="D48" s="25">
        <v>2.3540999999999999</v>
      </c>
      <c r="E48" s="25">
        <f t="shared" si="0"/>
        <v>2.4838</v>
      </c>
      <c r="F48" s="32">
        <f t="shared" si="4"/>
        <v>0.210519286527387</v>
      </c>
      <c r="G48" s="31">
        <f t="shared" si="3"/>
        <v>571.69767441860461</v>
      </c>
    </row>
    <row r="49" spans="1:7">
      <c r="A49" t="s">
        <v>48</v>
      </c>
      <c r="B49" s="2">
        <v>4.3099999999999999E-2</v>
      </c>
      <c r="C49" s="2">
        <v>1.6799999999999999E-2</v>
      </c>
      <c r="D49" s="2">
        <v>1.89E-2</v>
      </c>
      <c r="E49" s="2">
        <f t="shared" si="0"/>
        <v>2.6266666666666664E-2</v>
      </c>
      <c r="F49" s="2">
        <f t="shared" si="4"/>
        <v>1.46158589666613E-2</v>
      </c>
      <c r="G49">
        <f t="shared" si="3"/>
        <v>0.17829457364341059</v>
      </c>
    </row>
    <row r="50" spans="1:7">
      <c r="A50" t="s">
        <v>49</v>
      </c>
      <c r="B50" s="2">
        <v>3.8100000000000002E-2</v>
      </c>
      <c r="C50" s="2">
        <v>6.5299999999999997E-2</v>
      </c>
      <c r="D50" s="2">
        <v>1.1900000000000001E-2</v>
      </c>
      <c r="E50" s="2">
        <f t="shared" si="0"/>
        <v>3.8433333333333326E-2</v>
      </c>
      <c r="F50" s="2">
        <f t="shared" si="4"/>
        <v>2.6701560503710899E-2</v>
      </c>
      <c r="G50">
        <f t="shared" si="3"/>
        <v>3.0077519379844948</v>
      </c>
    </row>
    <row r="51" spans="1:7">
      <c r="A51" t="s">
        <v>50</v>
      </c>
      <c r="B51" s="2">
        <v>7.2099999999999997E-2</v>
      </c>
      <c r="C51" s="2">
        <v>3.44E-2</v>
      </c>
      <c r="D51" s="2">
        <v>7.4499999999999997E-2</v>
      </c>
      <c r="E51" s="2">
        <f t="shared" si="0"/>
        <v>6.0333333333333329E-2</v>
      </c>
      <c r="F51" s="2">
        <f t="shared" si="4"/>
        <v>2.24909611473884E-2</v>
      </c>
      <c r="G51">
        <f t="shared" si="3"/>
        <v>8.100775193798448</v>
      </c>
    </row>
    <row r="52" spans="1:7">
      <c r="A52" t="s">
        <v>51</v>
      </c>
      <c r="B52" s="2">
        <v>8.9700000000000002E-2</v>
      </c>
      <c r="C52" s="2">
        <v>0.152</v>
      </c>
      <c r="D52" s="2">
        <v>8.5500000000000007E-2</v>
      </c>
      <c r="E52" s="2">
        <f t="shared" si="0"/>
        <v>0.10906666666666666</v>
      </c>
      <c r="F52" s="2">
        <f t="shared" si="4"/>
        <v>3.7240614030025501E-2</v>
      </c>
      <c r="G52">
        <f t="shared" si="3"/>
        <v>19.434108527131784</v>
      </c>
    </row>
    <row r="53" spans="1:7">
      <c r="A53" t="s">
        <v>52</v>
      </c>
      <c r="B53" s="2">
        <v>0.13880000000000001</v>
      </c>
      <c r="C53" s="2">
        <v>7.3099999999999998E-2</v>
      </c>
      <c r="D53" s="2">
        <v>0.1239</v>
      </c>
      <c r="E53" s="2">
        <f t="shared" si="0"/>
        <v>0.11193333333333333</v>
      </c>
      <c r="F53" s="2">
        <f t="shared" si="4"/>
        <v>3.4445947995857699E-2</v>
      </c>
      <c r="G53">
        <f t="shared" si="3"/>
        <v>20.100775193798452</v>
      </c>
    </row>
    <row r="54" spans="1:7">
      <c r="A54" s="31" t="s">
        <v>53</v>
      </c>
      <c r="B54" s="32">
        <v>3.0773999999999999</v>
      </c>
      <c r="C54" s="32">
        <v>2.5548000000000002</v>
      </c>
      <c r="D54" s="32">
        <v>2.7934000000000001</v>
      </c>
      <c r="E54" s="25">
        <f t="shared" si="0"/>
        <v>2.8085333333333331</v>
      </c>
      <c r="F54" s="32">
        <f t="shared" si="4"/>
        <v>0.26162846430259301</v>
      </c>
      <c r="G54" s="31">
        <f t="shared" si="3"/>
        <v>647.21705426356584</v>
      </c>
    </row>
    <row r="55" spans="1:7">
      <c r="A55" t="s">
        <v>54</v>
      </c>
      <c r="B55" s="2">
        <v>0</v>
      </c>
      <c r="C55" s="2">
        <v>0</v>
      </c>
      <c r="D55" s="2">
        <v>0</v>
      </c>
      <c r="E55" s="2">
        <f t="shared" si="0"/>
        <v>0</v>
      </c>
      <c r="F55" s="2">
        <f t="shared" si="4"/>
        <v>0</v>
      </c>
      <c r="G55">
        <f t="shared" si="3"/>
        <v>-5.9302325581395356</v>
      </c>
    </row>
    <row r="56" spans="1:7">
      <c r="A56" t="s">
        <v>55</v>
      </c>
      <c r="B56" s="2">
        <v>4.1799999999999997E-2</v>
      </c>
      <c r="C56" s="2">
        <v>0.1075</v>
      </c>
      <c r="D56" s="2">
        <v>5.79E-2</v>
      </c>
      <c r="E56" s="2">
        <f t="shared" si="0"/>
        <v>6.9066666666666665E-2</v>
      </c>
      <c r="F56" s="2">
        <f t="shared" si="4"/>
        <v>3.4243880231850703E-2</v>
      </c>
      <c r="G56">
        <f t="shared" si="3"/>
        <v>10.131782945736436</v>
      </c>
    </row>
    <row r="57" spans="1:7">
      <c r="A57" t="s">
        <v>56</v>
      </c>
      <c r="B57" s="2">
        <v>0</v>
      </c>
      <c r="C57" s="2">
        <v>0</v>
      </c>
      <c r="D57" s="2">
        <v>0</v>
      </c>
      <c r="E57" s="2">
        <f t="shared" si="0"/>
        <v>0</v>
      </c>
      <c r="F57" s="2">
        <f t="shared" si="4"/>
        <v>0</v>
      </c>
      <c r="G57">
        <f t="shared" si="3"/>
        <v>-5.9302325581395356</v>
      </c>
    </row>
    <row r="58" spans="1:7">
      <c r="A58" t="s">
        <v>57</v>
      </c>
      <c r="B58" s="2">
        <v>0</v>
      </c>
      <c r="C58" s="2">
        <v>0</v>
      </c>
      <c r="D58" s="2">
        <v>0</v>
      </c>
      <c r="E58" s="2">
        <f t="shared" si="0"/>
        <v>0</v>
      </c>
      <c r="F58" s="2">
        <f t="shared" si="4"/>
        <v>0</v>
      </c>
      <c r="G58">
        <f t="shared" si="3"/>
        <v>-5.9302325581395356</v>
      </c>
    </row>
    <row r="59" spans="1:7">
      <c r="A59" t="s">
        <v>58</v>
      </c>
      <c r="B59" s="2">
        <v>0</v>
      </c>
      <c r="C59" s="2">
        <v>0</v>
      </c>
      <c r="D59" s="2">
        <v>0</v>
      </c>
      <c r="E59" s="2">
        <f t="shared" si="0"/>
        <v>0</v>
      </c>
      <c r="F59" s="2">
        <f t="shared" si="4"/>
        <v>0</v>
      </c>
      <c r="G59">
        <f t="shared" si="3"/>
        <v>-5.9302325581395356</v>
      </c>
    </row>
    <row r="60" spans="1:7">
      <c r="A60" t="s">
        <v>59</v>
      </c>
      <c r="B60" s="2">
        <v>0.14130000000000001</v>
      </c>
      <c r="C60" s="2">
        <v>0.18410000000000001</v>
      </c>
      <c r="D60" s="2">
        <v>0.16819999999999999</v>
      </c>
      <c r="E60" s="2">
        <f t="shared" si="0"/>
        <v>0.16453333333333334</v>
      </c>
      <c r="F60" s="2">
        <f t="shared" si="4"/>
        <v>2.1634309171622099E-2</v>
      </c>
      <c r="G60">
        <f t="shared" si="3"/>
        <v>32.333333333333336</v>
      </c>
    </row>
    <row r="61" spans="1:7">
      <c r="A61" t="s">
        <v>60</v>
      </c>
      <c r="B61" s="2">
        <v>0.1234</v>
      </c>
      <c r="C61" s="2">
        <v>7.0099999999999996E-2</v>
      </c>
      <c r="D61" s="2">
        <v>0.1026</v>
      </c>
      <c r="E61" s="2">
        <f t="shared" si="0"/>
        <v>9.870000000000001E-2</v>
      </c>
      <c r="F61" s="2">
        <f t="shared" si="4"/>
        <v>2.6863171815703399E-2</v>
      </c>
      <c r="G61">
        <f t="shared" si="3"/>
        <v>17.023255813953494</v>
      </c>
    </row>
    <row r="62" spans="1:7">
      <c r="A62" t="s">
        <v>61</v>
      </c>
      <c r="B62" s="2">
        <v>0</v>
      </c>
      <c r="C62" s="2">
        <v>0</v>
      </c>
      <c r="D62" s="2">
        <v>0</v>
      </c>
      <c r="E62" s="2">
        <f t="shared" si="0"/>
        <v>0</v>
      </c>
      <c r="F62" s="2">
        <f t="shared" si="4"/>
        <v>0</v>
      </c>
      <c r="G62">
        <f t="shared" si="3"/>
        <v>-5.9302325581395356</v>
      </c>
    </row>
    <row r="63" spans="1:7">
      <c r="A63" t="s">
        <v>62</v>
      </c>
      <c r="B63" s="2">
        <v>0</v>
      </c>
      <c r="C63" s="2">
        <v>0</v>
      </c>
      <c r="D63" s="2">
        <v>0</v>
      </c>
      <c r="E63" s="2">
        <f t="shared" si="0"/>
        <v>0</v>
      </c>
      <c r="F63" s="2">
        <f t="shared" si="4"/>
        <v>0</v>
      </c>
      <c r="G63">
        <f t="shared" si="3"/>
        <v>-5.9302325581395356</v>
      </c>
    </row>
    <row r="64" spans="1:7">
      <c r="A64" t="s">
        <v>63</v>
      </c>
      <c r="B64" s="2">
        <v>0</v>
      </c>
      <c r="C64" s="2">
        <v>0</v>
      </c>
      <c r="D64" s="2">
        <v>0</v>
      </c>
      <c r="E64" s="2">
        <f t="shared" si="0"/>
        <v>0</v>
      </c>
      <c r="F64" s="2">
        <f t="shared" si="4"/>
        <v>0</v>
      </c>
      <c r="G64">
        <f t="shared" si="3"/>
        <v>-5.9302325581395356</v>
      </c>
    </row>
    <row r="65" spans="1:11">
      <c r="A65" t="s">
        <v>64</v>
      </c>
      <c r="B65" s="2">
        <v>6.8400000000000002E-2</v>
      </c>
      <c r="C65" s="2">
        <v>7.7299999999999994E-2</v>
      </c>
      <c r="D65" s="2">
        <v>5.4300000000000001E-2</v>
      </c>
      <c r="E65" s="2">
        <f t="shared" si="0"/>
        <v>6.6666666666666666E-2</v>
      </c>
      <c r="F65" s="2">
        <f t="shared" si="4"/>
        <v>1.1597557214057299E-2</v>
      </c>
      <c r="G65">
        <f t="shared" si="3"/>
        <v>9.573643410852716</v>
      </c>
    </row>
    <row r="66" spans="1:11">
      <c r="A66" t="s">
        <v>65</v>
      </c>
      <c r="B66" s="2">
        <v>0</v>
      </c>
      <c r="C66" s="2">
        <v>0</v>
      </c>
      <c r="D66" s="2">
        <v>0</v>
      </c>
      <c r="E66" s="2">
        <f t="shared" si="0"/>
        <v>0</v>
      </c>
      <c r="F66" s="2">
        <f t="shared" si="4"/>
        <v>0</v>
      </c>
      <c r="G66">
        <f t="shared" si="3"/>
        <v>-5.9302325581395356</v>
      </c>
    </row>
    <row r="67" spans="1:11">
      <c r="A67" s="31" t="s">
        <v>66</v>
      </c>
      <c r="B67" s="32">
        <v>2.8464</v>
      </c>
      <c r="C67" s="32"/>
      <c r="D67" s="32">
        <v>2.7728999999999999</v>
      </c>
      <c r="E67" s="25">
        <f t="shared" si="0"/>
        <v>2.80965</v>
      </c>
      <c r="F67" s="32">
        <f>STDEV(B67:D67)</f>
        <v>5.197234841721133E-2</v>
      </c>
      <c r="G67" s="31">
        <f t="shared" si="3"/>
        <v>647.47674418604652</v>
      </c>
    </row>
    <row r="68" spans="1:11">
      <c r="A68" t="s">
        <v>67</v>
      </c>
      <c r="B68" s="2">
        <v>0.13919999999999999</v>
      </c>
      <c r="C68" s="2">
        <v>0.13350000000000001</v>
      </c>
      <c r="D68" s="2">
        <v>0.1062</v>
      </c>
      <c r="E68" s="2">
        <f t="shared" si="0"/>
        <v>0.1263</v>
      </c>
      <c r="F68" s="2">
        <f t="shared" si="4"/>
        <v>1.7638877515306899E-2</v>
      </c>
      <c r="G68">
        <f>5*(E68-0.0396)/0.0237</f>
        <v>18.291139240506329</v>
      </c>
      <c r="K68" s="14" t="s">
        <v>129</v>
      </c>
    </row>
    <row r="69" spans="1:11">
      <c r="A69" t="s">
        <v>68</v>
      </c>
      <c r="B69" s="2">
        <v>3.9199999999999999E-2</v>
      </c>
      <c r="C69" s="2">
        <v>1.24E-2</v>
      </c>
      <c r="D69" s="2">
        <v>1.7999999999999999E-2</v>
      </c>
      <c r="E69" s="2">
        <f t="shared" si="0"/>
        <v>2.3199999999999998E-2</v>
      </c>
      <c r="F69" s="2">
        <f t="shared" si="4"/>
        <v>1.41364776376578E-2</v>
      </c>
      <c r="G69">
        <f t="shared" ref="G69:G97" si="5">5*(E69-0.0396)/0.0237</f>
        <v>-3.4599156118143468</v>
      </c>
      <c r="K69" s="14" t="s">
        <v>130</v>
      </c>
    </row>
    <row r="70" spans="1:11">
      <c r="A70" t="s">
        <v>69</v>
      </c>
      <c r="B70" s="2">
        <v>0</v>
      </c>
      <c r="C70" s="2">
        <v>0</v>
      </c>
      <c r="D70" s="2">
        <v>0</v>
      </c>
      <c r="E70" s="2">
        <f t="shared" si="0"/>
        <v>0</v>
      </c>
      <c r="F70" s="2">
        <f t="shared" si="4"/>
        <v>0</v>
      </c>
      <c r="G70">
        <f t="shared" si="5"/>
        <v>-8.3544303797468356</v>
      </c>
    </row>
    <row r="71" spans="1:11">
      <c r="A71" t="s">
        <v>70</v>
      </c>
      <c r="B71" s="2">
        <v>0</v>
      </c>
      <c r="C71" s="2">
        <v>0</v>
      </c>
      <c r="D71" s="2">
        <v>0</v>
      </c>
      <c r="E71" s="2">
        <f t="shared" si="0"/>
        <v>0</v>
      </c>
      <c r="F71" s="2">
        <f t="shared" si="4"/>
        <v>0</v>
      </c>
      <c r="G71">
        <f t="shared" si="5"/>
        <v>-8.3544303797468356</v>
      </c>
    </row>
    <row r="72" spans="1:11">
      <c r="A72" t="s">
        <v>71</v>
      </c>
      <c r="B72" s="2">
        <v>0</v>
      </c>
      <c r="C72" s="2">
        <v>0</v>
      </c>
      <c r="D72" s="2">
        <v>0</v>
      </c>
      <c r="E72" s="2">
        <f t="shared" si="0"/>
        <v>0</v>
      </c>
      <c r="F72" s="2">
        <f t="shared" si="4"/>
        <v>0</v>
      </c>
      <c r="G72">
        <f t="shared" si="5"/>
        <v>-8.3544303797468356</v>
      </c>
    </row>
    <row r="73" spans="1:11">
      <c r="A73" t="s">
        <v>72</v>
      </c>
      <c r="B73" s="2">
        <v>0</v>
      </c>
      <c r="C73" s="2">
        <v>0</v>
      </c>
      <c r="D73" s="2">
        <v>0</v>
      </c>
      <c r="E73" s="2">
        <f t="shared" ref="E73:E97" si="6">AVERAGE(B73:D73)</f>
        <v>0</v>
      </c>
      <c r="F73" s="2">
        <f t="shared" ref="F73:F97" si="7">_xlfn.STDEV.S(B73:D73)</f>
        <v>0</v>
      </c>
      <c r="G73">
        <f t="shared" si="5"/>
        <v>-8.3544303797468356</v>
      </c>
    </row>
    <row r="74" spans="1:11">
      <c r="A74" t="s">
        <v>73</v>
      </c>
      <c r="B74" s="2">
        <v>2.86E-2</v>
      </c>
      <c r="C74" s="2">
        <v>9.1899999999999996E-2</v>
      </c>
      <c r="D74" s="2">
        <v>3.3500000000000002E-2</v>
      </c>
      <c r="E74" s="2">
        <f t="shared" si="6"/>
        <v>5.1333333333333335E-2</v>
      </c>
      <c r="F74" s="2">
        <f t="shared" si="7"/>
        <v>3.5217088654988703E-2</v>
      </c>
      <c r="G74">
        <f t="shared" si="5"/>
        <v>2.4753867791842472</v>
      </c>
    </row>
    <row r="75" spans="1:11">
      <c r="A75" t="s">
        <v>74</v>
      </c>
      <c r="B75" s="2">
        <v>1.1225000000000001</v>
      </c>
      <c r="C75" s="2">
        <v>1.0423</v>
      </c>
      <c r="D75" s="2">
        <v>1.1075999999999999</v>
      </c>
      <c r="E75" s="2">
        <f t="shared" si="6"/>
        <v>1.0908</v>
      </c>
      <c r="F75" s="2">
        <f t="shared" si="7"/>
        <v>4.2657824604637302E-2</v>
      </c>
      <c r="G75">
        <f t="shared" si="5"/>
        <v>221.77215189873417</v>
      </c>
    </row>
    <row r="76" spans="1:11">
      <c r="A76" t="s">
        <v>75</v>
      </c>
      <c r="B76" s="2">
        <v>1.3971</v>
      </c>
      <c r="C76" s="2">
        <v>1.3413999999999999</v>
      </c>
      <c r="D76" s="2">
        <v>1.3404</v>
      </c>
      <c r="E76" s="2">
        <f t="shared" si="6"/>
        <v>1.3596333333333332</v>
      </c>
      <c r="F76" s="2">
        <f t="shared" si="7"/>
        <v>3.2450937325959203E-2</v>
      </c>
      <c r="G76">
        <f t="shared" si="5"/>
        <v>278.48804500703233</v>
      </c>
    </row>
    <row r="77" spans="1:11">
      <c r="A77" t="s">
        <v>76</v>
      </c>
      <c r="B77" s="2">
        <v>1.3938999999999999</v>
      </c>
      <c r="C77" s="2">
        <v>1.3887</v>
      </c>
      <c r="D77" s="2">
        <v>1.3479000000000001</v>
      </c>
      <c r="E77" s="2">
        <f t="shared" si="6"/>
        <v>1.3768333333333331</v>
      </c>
      <c r="F77" s="2">
        <f t="shared" si="7"/>
        <v>2.51915329691015E-2</v>
      </c>
      <c r="G77">
        <f t="shared" si="5"/>
        <v>282.11673699015466</v>
      </c>
    </row>
    <row r="78" spans="1:11">
      <c r="A78" t="s">
        <v>77</v>
      </c>
      <c r="B78" s="2">
        <v>0</v>
      </c>
      <c r="C78" s="2">
        <v>0</v>
      </c>
      <c r="D78" s="2">
        <v>0</v>
      </c>
      <c r="E78" s="2">
        <f t="shared" si="6"/>
        <v>0</v>
      </c>
      <c r="F78" s="2">
        <f t="shared" si="7"/>
        <v>0</v>
      </c>
      <c r="G78">
        <f t="shared" si="5"/>
        <v>-8.3544303797468356</v>
      </c>
    </row>
    <row r="79" spans="1:11">
      <c r="A79" t="s">
        <v>78</v>
      </c>
      <c r="B79" s="2">
        <v>0</v>
      </c>
      <c r="C79" s="2">
        <v>0</v>
      </c>
      <c r="D79" s="2">
        <v>0</v>
      </c>
      <c r="E79" s="2">
        <f t="shared" si="6"/>
        <v>0</v>
      </c>
      <c r="F79" s="2">
        <f t="shared" si="7"/>
        <v>0</v>
      </c>
      <c r="G79">
        <f t="shared" si="5"/>
        <v>-8.3544303797468356</v>
      </c>
    </row>
    <row r="80" spans="1:11">
      <c r="A80" t="s">
        <v>79</v>
      </c>
      <c r="B80" s="2">
        <v>0</v>
      </c>
      <c r="C80" s="2">
        <v>0</v>
      </c>
      <c r="D80" s="2">
        <v>0</v>
      </c>
      <c r="E80" s="2">
        <f t="shared" si="6"/>
        <v>0</v>
      </c>
      <c r="F80" s="2">
        <f t="shared" si="7"/>
        <v>0</v>
      </c>
      <c r="G80">
        <f t="shared" si="5"/>
        <v>-8.3544303797468356</v>
      </c>
    </row>
    <row r="81" spans="1:7">
      <c r="A81" t="s">
        <v>80</v>
      </c>
      <c r="B81" s="2">
        <v>0</v>
      </c>
      <c r="C81" s="2">
        <v>0</v>
      </c>
      <c r="D81" s="2">
        <v>0</v>
      </c>
      <c r="E81" s="2">
        <f t="shared" si="6"/>
        <v>0</v>
      </c>
      <c r="F81" s="2">
        <f t="shared" si="7"/>
        <v>0</v>
      </c>
      <c r="G81">
        <f t="shared" si="5"/>
        <v>-8.3544303797468356</v>
      </c>
    </row>
    <row r="82" spans="1:7">
      <c r="A82" t="s">
        <v>81</v>
      </c>
      <c r="B82" s="2">
        <v>4.9000000000000002E-2</v>
      </c>
      <c r="C82" s="2">
        <v>0.1195</v>
      </c>
      <c r="D82" s="2">
        <v>7.9299999999999995E-2</v>
      </c>
      <c r="E82" s="2">
        <f t="shared" si="6"/>
        <v>8.2599999999999993E-2</v>
      </c>
      <c r="F82" s="2">
        <f t="shared" si="7"/>
        <v>3.5365661311503802E-2</v>
      </c>
      <c r="G82">
        <f t="shared" si="5"/>
        <v>9.0717299578059052</v>
      </c>
    </row>
    <row r="83" spans="1:7">
      <c r="A83" t="s">
        <v>82</v>
      </c>
      <c r="B83" s="2">
        <v>0.1353</v>
      </c>
      <c r="C83" s="2">
        <v>7.4300000000000005E-2</v>
      </c>
      <c r="D83" s="2">
        <v>0.1089</v>
      </c>
      <c r="E83" s="2">
        <f t="shared" si="6"/>
        <v>0.10616666666666667</v>
      </c>
      <c r="F83" s="2">
        <f t="shared" si="7"/>
        <v>3.0591720012665701E-2</v>
      </c>
      <c r="G83">
        <f t="shared" si="5"/>
        <v>14.043600562587905</v>
      </c>
    </row>
    <row r="84" spans="1:7">
      <c r="A84" t="s">
        <v>83</v>
      </c>
      <c r="B84" s="2">
        <v>3.5000000000000003E-2</v>
      </c>
      <c r="C84" s="2">
        <v>3.78E-2</v>
      </c>
      <c r="D84" s="2">
        <v>2.07E-2</v>
      </c>
      <c r="E84" s="2">
        <f t="shared" si="6"/>
        <v>3.1166666666666665E-2</v>
      </c>
      <c r="F84" s="2">
        <f t="shared" si="7"/>
        <v>9.1718773069275894E-3</v>
      </c>
      <c r="G84">
        <f t="shared" si="5"/>
        <v>-1.7791842475386788</v>
      </c>
    </row>
    <row r="85" spans="1:7">
      <c r="A85" t="s">
        <v>84</v>
      </c>
      <c r="B85" s="2">
        <v>0</v>
      </c>
      <c r="C85" s="2">
        <v>0</v>
      </c>
      <c r="D85" s="2">
        <v>0</v>
      </c>
      <c r="E85" s="2">
        <f t="shared" si="6"/>
        <v>0</v>
      </c>
      <c r="F85" s="2">
        <f t="shared" si="7"/>
        <v>0</v>
      </c>
      <c r="G85">
        <f t="shared" si="5"/>
        <v>-8.3544303797468356</v>
      </c>
    </row>
    <row r="86" spans="1:7">
      <c r="A86" t="s">
        <v>85</v>
      </c>
      <c r="B86" s="2">
        <v>0</v>
      </c>
      <c r="C86" s="2">
        <v>0</v>
      </c>
      <c r="D86" s="2">
        <v>0</v>
      </c>
      <c r="E86" s="2">
        <f t="shared" si="6"/>
        <v>0</v>
      </c>
      <c r="F86" s="2">
        <f t="shared" si="7"/>
        <v>0</v>
      </c>
      <c r="G86">
        <f t="shared" si="5"/>
        <v>-8.3544303797468356</v>
      </c>
    </row>
    <row r="87" spans="1:7">
      <c r="A87" t="s">
        <v>86</v>
      </c>
      <c r="B87" s="2">
        <v>0</v>
      </c>
      <c r="C87" s="2">
        <v>0</v>
      </c>
      <c r="D87" s="2">
        <v>0</v>
      </c>
      <c r="E87" s="2">
        <f t="shared" si="6"/>
        <v>0</v>
      </c>
      <c r="F87" s="2">
        <f t="shared" si="7"/>
        <v>0</v>
      </c>
      <c r="G87">
        <f t="shared" si="5"/>
        <v>-8.3544303797468356</v>
      </c>
    </row>
    <row r="88" spans="1:7">
      <c r="A88" t="s">
        <v>87</v>
      </c>
      <c r="B88" s="2">
        <v>0</v>
      </c>
      <c r="C88" s="2">
        <v>0</v>
      </c>
      <c r="D88" s="2">
        <v>0</v>
      </c>
      <c r="E88" s="2">
        <f t="shared" si="6"/>
        <v>0</v>
      </c>
      <c r="F88" s="2">
        <f t="shared" si="7"/>
        <v>0</v>
      </c>
      <c r="G88">
        <f t="shared" si="5"/>
        <v>-8.3544303797468356</v>
      </c>
    </row>
    <row r="89" spans="1:7">
      <c r="A89" t="s">
        <v>88</v>
      </c>
      <c r="B89" s="2">
        <v>0.93330000000000002</v>
      </c>
      <c r="C89" s="2">
        <v>0.93120000000000003</v>
      </c>
      <c r="D89" s="2">
        <v>1.0387999999999999</v>
      </c>
      <c r="E89" s="2">
        <f t="shared" si="6"/>
        <v>0.96776666666666655</v>
      </c>
      <c r="F89" s="2">
        <f t="shared" si="7"/>
        <v>6.1525631515111902E-2</v>
      </c>
      <c r="G89">
        <f t="shared" si="5"/>
        <v>195.81575246132209</v>
      </c>
    </row>
    <row r="90" spans="1:7">
      <c r="A90" t="s">
        <v>89</v>
      </c>
      <c r="B90" s="2">
        <v>0</v>
      </c>
      <c r="C90" s="2">
        <v>0</v>
      </c>
      <c r="D90" s="2">
        <v>0</v>
      </c>
      <c r="E90" s="2">
        <f t="shared" si="6"/>
        <v>0</v>
      </c>
      <c r="F90" s="2">
        <f t="shared" si="7"/>
        <v>0</v>
      </c>
      <c r="G90">
        <f t="shared" si="5"/>
        <v>-8.3544303797468356</v>
      </c>
    </row>
    <row r="91" spans="1:7">
      <c r="A91" t="s">
        <v>90</v>
      </c>
      <c r="B91" s="2">
        <v>4.5400000000000003E-2</v>
      </c>
      <c r="C91" s="2">
        <v>4.8000000000000001E-2</v>
      </c>
      <c r="D91" s="2">
        <v>5.91E-2</v>
      </c>
      <c r="E91" s="2">
        <f t="shared" si="6"/>
        <v>5.0833333333333341E-2</v>
      </c>
      <c r="F91" s="2">
        <f t="shared" si="7"/>
        <v>7.2762169657957102E-3</v>
      </c>
      <c r="G91">
        <f t="shared" si="5"/>
        <v>2.3699015471167382</v>
      </c>
    </row>
    <row r="92" spans="1:7">
      <c r="A92" t="s">
        <v>91</v>
      </c>
      <c r="B92" s="2">
        <v>1.2504999999999999</v>
      </c>
      <c r="C92" s="2">
        <v>1.4031</v>
      </c>
      <c r="D92" s="2">
        <v>1.3823000000000001</v>
      </c>
      <c r="E92" s="2">
        <f t="shared" si="6"/>
        <v>1.3452999999999999</v>
      </c>
      <c r="F92" s="2">
        <f t="shared" si="7"/>
        <v>8.2755301944950996E-2</v>
      </c>
      <c r="G92">
        <f t="shared" si="5"/>
        <v>275.46413502109704</v>
      </c>
    </row>
    <row r="93" spans="1:7">
      <c r="A93" t="s">
        <v>92</v>
      </c>
      <c r="B93" s="2">
        <v>0.20250000000000001</v>
      </c>
      <c r="C93" s="2">
        <v>0.27289999999999998</v>
      </c>
      <c r="D93" s="2">
        <v>0.2235</v>
      </c>
      <c r="E93" s="2">
        <f t="shared" si="6"/>
        <v>0.23296666666666666</v>
      </c>
      <c r="F93" s="2">
        <f t="shared" si="7"/>
        <v>3.6142126851270599E-2</v>
      </c>
      <c r="G93">
        <f t="shared" si="5"/>
        <v>40.794655414908583</v>
      </c>
    </row>
    <row r="94" spans="1:7">
      <c r="A94" t="s">
        <v>93</v>
      </c>
      <c r="B94" s="2">
        <v>0</v>
      </c>
      <c r="C94" s="2">
        <v>0</v>
      </c>
      <c r="D94" s="2">
        <v>0</v>
      </c>
      <c r="E94" s="2">
        <f t="shared" si="6"/>
        <v>0</v>
      </c>
      <c r="F94" s="2">
        <f t="shared" si="7"/>
        <v>0</v>
      </c>
      <c r="G94">
        <f t="shared" si="5"/>
        <v>-8.3544303797468356</v>
      </c>
    </row>
    <row r="95" spans="1:7">
      <c r="A95" t="s">
        <v>94</v>
      </c>
      <c r="B95" s="2">
        <v>2.5600000000000001E-2</v>
      </c>
      <c r="C95" s="2">
        <v>4.3400000000000001E-2</v>
      </c>
      <c r="D95" s="2">
        <v>1.32E-2</v>
      </c>
      <c r="E95" s="2">
        <f t="shared" si="6"/>
        <v>2.7400000000000004E-2</v>
      </c>
      <c r="F95" s="2">
        <f t="shared" si="7"/>
        <v>1.5180250327316701E-2</v>
      </c>
      <c r="G95">
        <f t="shared" si="5"/>
        <v>-2.5738396624472575</v>
      </c>
    </row>
    <row r="96" spans="1:7" ht="12" customHeight="1">
      <c r="A96" t="s">
        <v>95</v>
      </c>
      <c r="B96" s="2">
        <v>0</v>
      </c>
      <c r="C96" s="2">
        <v>0</v>
      </c>
      <c r="D96" s="2">
        <v>0</v>
      </c>
      <c r="E96" s="2">
        <f t="shared" si="6"/>
        <v>0</v>
      </c>
      <c r="F96" s="2">
        <f t="shared" si="7"/>
        <v>0</v>
      </c>
      <c r="G96">
        <f t="shared" si="5"/>
        <v>-8.3544303797468356</v>
      </c>
    </row>
    <row r="97" spans="1:7">
      <c r="A97" t="s">
        <v>96</v>
      </c>
      <c r="B97" s="2">
        <v>0</v>
      </c>
      <c r="C97" s="2">
        <v>0</v>
      </c>
      <c r="D97" s="2">
        <v>0</v>
      </c>
      <c r="E97" s="2">
        <f t="shared" si="6"/>
        <v>0</v>
      </c>
      <c r="F97" s="2">
        <f t="shared" si="7"/>
        <v>0</v>
      </c>
      <c r="G97">
        <f t="shared" si="5"/>
        <v>-8.3544303797468356</v>
      </c>
    </row>
    <row r="99" spans="1:7" ht="24">
      <c r="A99" s="3" t="s">
        <v>99</v>
      </c>
      <c r="B99">
        <v>0</v>
      </c>
      <c r="C99">
        <v>5</v>
      </c>
      <c r="D99">
        <v>10</v>
      </c>
      <c r="E99">
        <v>20</v>
      </c>
      <c r="F99">
        <v>40</v>
      </c>
      <c r="G99">
        <v>80</v>
      </c>
    </row>
    <row r="100" spans="1:7">
      <c r="A100" s="4" t="s">
        <v>1</v>
      </c>
      <c r="B100">
        <v>0</v>
      </c>
      <c r="C100">
        <v>0.18429999999999999</v>
      </c>
      <c r="D100">
        <v>0.35699999999999998</v>
      </c>
      <c r="E100">
        <v>0.71209999999999996</v>
      </c>
      <c r="F100">
        <v>1.3340000000000001</v>
      </c>
      <c r="G100">
        <v>2.1503999999999999</v>
      </c>
    </row>
    <row r="101" spans="1:7">
      <c r="A101" s="4" t="s">
        <v>1</v>
      </c>
      <c r="B101">
        <v>0</v>
      </c>
      <c r="C101">
        <v>0.10390000000000001</v>
      </c>
      <c r="D101">
        <v>0.22739999999999999</v>
      </c>
      <c r="E101">
        <v>0.50409999999999999</v>
      </c>
      <c r="F101">
        <v>0.9395</v>
      </c>
      <c r="G101">
        <v>1.7081999999999999</v>
      </c>
    </row>
    <row r="102" spans="1:7">
      <c r="A102" s="4" t="s">
        <v>1</v>
      </c>
      <c r="B102">
        <v>0</v>
      </c>
      <c r="C102">
        <v>0.1124</v>
      </c>
      <c r="D102">
        <v>0.23499999999999999</v>
      </c>
      <c r="E102">
        <v>0.64890000000000003</v>
      </c>
      <c r="F102">
        <v>1.0229999999999999</v>
      </c>
      <c r="G102">
        <v>1.8931</v>
      </c>
    </row>
    <row r="104" spans="1:7">
      <c r="A104">
        <v>0</v>
      </c>
      <c r="B104">
        <v>0</v>
      </c>
    </row>
    <row r="105" spans="1:7">
      <c r="A105">
        <v>5</v>
      </c>
      <c r="B105">
        <v>0.18429999999999999</v>
      </c>
    </row>
    <row r="106" spans="1:7">
      <c r="A106">
        <v>10</v>
      </c>
      <c r="B106">
        <v>0.35699999999999998</v>
      </c>
    </row>
    <row r="107" spans="1:7">
      <c r="A107">
        <v>20</v>
      </c>
      <c r="B107">
        <v>0.71209999999999996</v>
      </c>
    </row>
    <row r="108" spans="1:7">
      <c r="A108">
        <v>40</v>
      </c>
      <c r="B108">
        <v>1.3340000000000001</v>
      </c>
    </row>
    <row r="109" spans="1:7">
      <c r="A109">
        <v>80</v>
      </c>
      <c r="B109">
        <v>2.1503999999999999</v>
      </c>
    </row>
    <row r="115" spans="1:2">
      <c r="A115">
        <v>0</v>
      </c>
      <c r="B115">
        <v>0</v>
      </c>
    </row>
    <row r="116" spans="1:2">
      <c r="A116">
        <v>5</v>
      </c>
      <c r="B116">
        <v>0.10390000000000001</v>
      </c>
    </row>
    <row r="117" spans="1:2">
      <c r="A117">
        <v>10</v>
      </c>
      <c r="B117">
        <v>0.22739999999999999</v>
      </c>
    </row>
    <row r="118" spans="1:2">
      <c r="A118">
        <v>20</v>
      </c>
      <c r="B118">
        <v>0.50409999999999999</v>
      </c>
    </row>
    <row r="119" spans="1:2">
      <c r="A119">
        <v>40</v>
      </c>
      <c r="B119">
        <v>0.9395</v>
      </c>
    </row>
    <row r="120" spans="1:2">
      <c r="A120">
        <v>80</v>
      </c>
      <c r="B120">
        <v>1.7081999999999999</v>
      </c>
    </row>
    <row r="125" spans="1:2">
      <c r="A125">
        <v>0</v>
      </c>
      <c r="B125">
        <v>0</v>
      </c>
    </row>
    <row r="126" spans="1:2">
      <c r="A126">
        <v>5</v>
      </c>
      <c r="B126">
        <v>0.1124</v>
      </c>
    </row>
    <row r="127" spans="1:2">
      <c r="A127">
        <v>10</v>
      </c>
      <c r="B127">
        <v>0.23499999999999999</v>
      </c>
    </row>
    <row r="128" spans="1:2">
      <c r="A128">
        <v>20</v>
      </c>
      <c r="B128">
        <v>0.64890000000000003</v>
      </c>
    </row>
    <row r="129" spans="1:2">
      <c r="A129">
        <v>40</v>
      </c>
      <c r="B129">
        <v>1.0229999999999999</v>
      </c>
    </row>
    <row r="130" spans="1:2">
      <c r="A130">
        <v>80</v>
      </c>
      <c r="B130">
        <v>1.8931</v>
      </c>
    </row>
  </sheetData>
  <mergeCells count="3">
    <mergeCell ref="A5:F5"/>
    <mergeCell ref="B6:E6"/>
    <mergeCell ref="A6:A7"/>
  </mergeCells>
  <phoneticPr fontId="6" type="noConversion"/>
  <pageMargins left="0.75" right="0.75" top="1" bottom="1" header="0.51180555555555596" footer="0.51180555555555596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G131"/>
  <sheetViews>
    <sheetView topLeftCell="A87" zoomScale="175" zoomScaleNormal="175" workbookViewId="0">
      <selection activeCell="F8" sqref="F8:F97"/>
    </sheetView>
  </sheetViews>
  <sheetFormatPr defaultColWidth="9" defaultRowHeight="13.5"/>
  <cols>
    <col min="2" max="2" width="10.5" bestFit="1" customWidth="1"/>
    <col min="5" max="6" width="12.625"/>
  </cols>
  <sheetData>
    <row r="1" spans="1:7">
      <c r="A1" s="15" t="s">
        <v>171</v>
      </c>
      <c r="B1" s="43">
        <v>43373</v>
      </c>
    </row>
    <row r="2" spans="1:7">
      <c r="A2" s="15" t="s">
        <v>172</v>
      </c>
      <c r="B2" s="15" t="s">
        <v>173</v>
      </c>
    </row>
    <row r="3" spans="1:7">
      <c r="A3" s="15" t="s">
        <v>174</v>
      </c>
      <c r="B3" s="42" t="s">
        <v>176</v>
      </c>
    </row>
    <row r="4" spans="1:7">
      <c r="A4" s="15" t="s">
        <v>175</v>
      </c>
    </row>
    <row r="5" spans="1:7">
      <c r="A5" s="58" t="s">
        <v>104</v>
      </c>
      <c r="B5" s="58"/>
      <c r="C5" s="58"/>
      <c r="D5" s="58"/>
      <c r="E5" s="58"/>
      <c r="F5" s="58"/>
    </row>
    <row r="6" spans="1:7">
      <c r="A6" s="58" t="s">
        <v>0</v>
      </c>
      <c r="B6" s="58" t="s">
        <v>1</v>
      </c>
      <c r="C6" s="58"/>
      <c r="D6" s="58"/>
      <c r="E6" s="58"/>
    </row>
    <row r="7" spans="1:7">
      <c r="A7" s="58"/>
      <c r="B7" t="s">
        <v>105</v>
      </c>
      <c r="C7" t="s">
        <v>106</v>
      </c>
      <c r="D7" t="s">
        <v>107</v>
      </c>
      <c r="E7" t="s">
        <v>5</v>
      </c>
      <c r="F7" t="s">
        <v>6</v>
      </c>
      <c r="G7" s="15" t="s">
        <v>113</v>
      </c>
    </row>
    <row r="8" spans="1:7">
      <c r="A8" t="s">
        <v>7</v>
      </c>
      <c r="B8" s="2">
        <v>0.48499999999999999</v>
      </c>
      <c r="C8" s="2">
        <v>0.43880000000000002</v>
      </c>
      <c r="D8" s="2">
        <v>0.4723</v>
      </c>
      <c r="E8" s="2">
        <f>AVERAGE(B8:D8)</f>
        <v>0.46536666666666665</v>
      </c>
      <c r="F8" s="2">
        <f>STDEV(B8:D8)</f>
        <v>2.3867621023751288E-2</v>
      </c>
      <c r="G8">
        <f>5*(E8-0.1312)/0.0394</f>
        <v>42.406937394247031</v>
      </c>
    </row>
    <row r="9" spans="1:7">
      <c r="A9" t="s">
        <v>8</v>
      </c>
      <c r="B9" s="2">
        <v>0.50919999999999999</v>
      </c>
      <c r="C9" s="2">
        <v>0.498</v>
      </c>
      <c r="D9" s="2">
        <v>0.58699999999999997</v>
      </c>
      <c r="E9" s="2">
        <f t="shared" ref="E9:E72" si="0">AVERAGE(B9:D9)</f>
        <v>0.53139999999999998</v>
      </c>
      <c r="F9" s="2">
        <f t="shared" ref="F9:F72" si="1">STDEV(B9:D9)</f>
        <v>4.8475560852866577E-2</v>
      </c>
      <c r="G9">
        <f t="shared" ref="G9:G37" si="2">5*(E9-0.1312)/0.0394</f>
        <v>50.786802030456855</v>
      </c>
    </row>
    <row r="10" spans="1:7">
      <c r="A10" t="s">
        <v>9</v>
      </c>
      <c r="B10" s="2">
        <v>0.2782</v>
      </c>
      <c r="C10" s="2">
        <v>0.26869999999999999</v>
      </c>
      <c r="D10" s="2">
        <v>0.2465</v>
      </c>
      <c r="E10" s="2">
        <f t="shared" si="0"/>
        <v>0.26446666666666663</v>
      </c>
      <c r="F10" s="2">
        <f t="shared" si="1"/>
        <v>1.626847667525633E-2</v>
      </c>
      <c r="G10">
        <f t="shared" si="2"/>
        <v>16.912013536379014</v>
      </c>
    </row>
    <row r="11" spans="1:7">
      <c r="A11" t="s">
        <v>10</v>
      </c>
      <c r="B11" s="2">
        <v>0.16819999999999999</v>
      </c>
      <c r="C11" s="2">
        <v>0.1457</v>
      </c>
      <c r="D11" s="2">
        <v>0.2356</v>
      </c>
      <c r="E11" s="2">
        <f t="shared" si="0"/>
        <v>0.18316666666666667</v>
      </c>
      <c r="F11" s="2">
        <f t="shared" si="1"/>
        <v>4.6781442189540653E-2</v>
      </c>
      <c r="G11">
        <f t="shared" si="2"/>
        <v>6.5947546531302876</v>
      </c>
    </row>
    <row r="12" spans="1:7">
      <c r="A12" t="s">
        <v>11</v>
      </c>
      <c r="B12" s="2">
        <v>0.31369999999999998</v>
      </c>
      <c r="C12" s="2">
        <v>0.438</v>
      </c>
      <c r="D12" s="2">
        <v>0.39589999999999997</v>
      </c>
      <c r="E12" s="2">
        <f t="shared" si="0"/>
        <v>0.38253333333333334</v>
      </c>
      <c r="F12" s="2">
        <f t="shared" si="1"/>
        <v>6.3218852673338752E-2</v>
      </c>
      <c r="G12">
        <f t="shared" si="2"/>
        <v>31.895093062605749</v>
      </c>
    </row>
    <row r="13" spans="1:7">
      <c r="A13" t="s">
        <v>12</v>
      </c>
      <c r="B13" s="2">
        <v>0.21379999999999999</v>
      </c>
      <c r="C13" s="2">
        <v>0.2346</v>
      </c>
      <c r="D13" s="2">
        <v>0.21879999999999999</v>
      </c>
      <c r="E13" s="2">
        <f t="shared" si="0"/>
        <v>0.22240000000000001</v>
      </c>
      <c r="F13" s="2">
        <f t="shared" si="1"/>
        <v>1.0857255638511979E-2</v>
      </c>
      <c r="G13">
        <f t="shared" si="2"/>
        <v>11.573604060913707</v>
      </c>
    </row>
    <row r="14" spans="1:7">
      <c r="A14" t="s">
        <v>13</v>
      </c>
      <c r="B14" s="2">
        <v>0.2954</v>
      </c>
      <c r="C14" s="2">
        <v>0.34560000000000002</v>
      </c>
      <c r="D14" s="2">
        <v>0.34329999999999999</v>
      </c>
      <c r="E14" s="2">
        <f t="shared" si="0"/>
        <v>0.3281</v>
      </c>
      <c r="F14" s="2">
        <f t="shared" si="1"/>
        <v>2.8342371107583995E-2</v>
      </c>
      <c r="G14">
        <f t="shared" si="2"/>
        <v>24.987309644670052</v>
      </c>
    </row>
    <row r="15" spans="1:7">
      <c r="A15" t="s">
        <v>14</v>
      </c>
      <c r="B15" s="2"/>
      <c r="C15" s="2">
        <v>0.71699999999999997</v>
      </c>
      <c r="D15" s="2">
        <v>0.58169999999999999</v>
      </c>
      <c r="E15" s="2">
        <f t="shared" si="0"/>
        <v>0.64934999999999998</v>
      </c>
      <c r="F15" s="2">
        <f t="shared" si="1"/>
        <v>9.5671547494539433E-2</v>
      </c>
      <c r="G15">
        <f t="shared" si="2"/>
        <v>65.755076142131983</v>
      </c>
    </row>
    <row r="16" spans="1:7">
      <c r="A16" t="s">
        <v>15</v>
      </c>
      <c r="B16" s="2">
        <v>0.22289999999999999</v>
      </c>
      <c r="C16" s="2">
        <v>0.24440000000000001</v>
      </c>
      <c r="D16" s="2">
        <v>0.22450000000000001</v>
      </c>
      <c r="E16" s="2">
        <f t="shared" si="0"/>
        <v>0.2306</v>
      </c>
      <c r="F16" s="2">
        <f t="shared" si="1"/>
        <v>1.1977896309452681E-2</v>
      </c>
      <c r="G16">
        <f t="shared" si="2"/>
        <v>12.614213197969542</v>
      </c>
    </row>
    <row r="17" spans="1:7">
      <c r="A17" t="s">
        <v>16</v>
      </c>
      <c r="B17" s="2">
        <v>0.48409999999999997</v>
      </c>
      <c r="C17" s="2">
        <v>0.36570000000000003</v>
      </c>
      <c r="D17" s="2">
        <v>0.39119999999999999</v>
      </c>
      <c r="E17" s="2">
        <f t="shared" si="0"/>
        <v>0.41366666666666668</v>
      </c>
      <c r="F17" s="2">
        <f t="shared" si="1"/>
        <v>6.231535391324719E-2</v>
      </c>
      <c r="G17">
        <f t="shared" si="2"/>
        <v>35.84602368866328</v>
      </c>
    </row>
    <row r="18" spans="1:7">
      <c r="A18" s="31" t="s">
        <v>17</v>
      </c>
      <c r="B18" s="32">
        <v>2.2400000000000002</v>
      </c>
      <c r="C18" s="32">
        <v>2.3841000000000001</v>
      </c>
      <c r="D18" s="32">
        <v>2.3544</v>
      </c>
      <c r="E18" s="25">
        <f t="shared" si="0"/>
        <v>2.3261666666666669</v>
      </c>
      <c r="F18" s="2">
        <f t="shared" si="1"/>
        <v>7.6085763013414076E-2</v>
      </c>
      <c r="G18" s="31">
        <f t="shared" si="2"/>
        <v>278.54906937394247</v>
      </c>
    </row>
    <row r="19" spans="1:7">
      <c r="A19" t="s">
        <v>18</v>
      </c>
      <c r="B19" s="2">
        <v>0.19040000000000001</v>
      </c>
      <c r="C19" s="2">
        <v>0.18770000000000001</v>
      </c>
      <c r="D19" s="2">
        <v>0.1148</v>
      </c>
      <c r="E19" s="2">
        <f t="shared" si="0"/>
        <v>0.1643</v>
      </c>
      <c r="F19" s="2">
        <f t="shared" si="1"/>
        <v>4.2889509206797911E-2</v>
      </c>
      <c r="G19">
        <f t="shared" si="2"/>
        <v>4.2005076142131967</v>
      </c>
    </row>
    <row r="20" spans="1:7">
      <c r="A20" t="s">
        <v>19</v>
      </c>
      <c r="B20" s="2">
        <v>0.18609999999999999</v>
      </c>
      <c r="C20" s="2">
        <v>0.17710000000000001</v>
      </c>
      <c r="D20" s="2">
        <v>0.1595</v>
      </c>
      <c r="E20" s="2">
        <f t="shared" si="0"/>
        <v>0.17423333333333332</v>
      </c>
      <c r="F20" s="2">
        <f t="shared" si="1"/>
        <v>1.3529720371587232E-2</v>
      </c>
      <c r="G20">
        <f t="shared" si="2"/>
        <v>5.4610829103214868</v>
      </c>
    </row>
    <row r="21" spans="1:7">
      <c r="A21" t="s">
        <v>20</v>
      </c>
      <c r="B21" s="2">
        <v>0.20710000000000001</v>
      </c>
      <c r="C21" s="2">
        <v>0.17169999999999999</v>
      </c>
      <c r="D21" s="2">
        <v>0.1162</v>
      </c>
      <c r="E21" s="2">
        <f t="shared" si="0"/>
        <v>0.16500000000000001</v>
      </c>
      <c r="F21" s="2">
        <f t="shared" si="1"/>
        <v>4.5818882570398893E-2</v>
      </c>
      <c r="G21">
        <f t="shared" si="2"/>
        <v>4.2893401015228427</v>
      </c>
    </row>
    <row r="22" spans="1:7">
      <c r="A22" t="s">
        <v>21</v>
      </c>
      <c r="B22" s="2">
        <v>0.2281</v>
      </c>
      <c r="C22" s="2">
        <v>0.29909999999999998</v>
      </c>
      <c r="D22" s="2">
        <v>0.23119999999999999</v>
      </c>
      <c r="E22" s="2">
        <f t="shared" si="0"/>
        <v>0.25279999999999997</v>
      </c>
      <c r="F22" s="2">
        <f t="shared" si="1"/>
        <v>4.012692362990191E-2</v>
      </c>
      <c r="G22">
        <f t="shared" si="2"/>
        <v>15.431472081218269</v>
      </c>
    </row>
    <row r="23" spans="1:7">
      <c r="A23" t="s">
        <v>22</v>
      </c>
      <c r="B23" s="2">
        <v>0.86839999999999995</v>
      </c>
      <c r="C23" s="2">
        <v>0.7792</v>
      </c>
      <c r="D23" s="2"/>
      <c r="E23" s="2">
        <f t="shared" si="0"/>
        <v>0.82379999999999998</v>
      </c>
      <c r="F23" s="2">
        <f t="shared" si="1"/>
        <v>6.3073924881840757E-2</v>
      </c>
      <c r="G23">
        <f t="shared" si="2"/>
        <v>87.893401015228434</v>
      </c>
    </row>
    <row r="24" spans="1:7">
      <c r="A24" t="s">
        <v>23</v>
      </c>
      <c r="B24" s="2">
        <v>0.24779999999999999</v>
      </c>
      <c r="C24" s="2">
        <v>0.24229999999999999</v>
      </c>
      <c r="D24" s="2">
        <v>0.22140000000000001</v>
      </c>
      <c r="E24" s="2">
        <f t="shared" si="0"/>
        <v>0.23716666666666666</v>
      </c>
      <c r="F24" s="2">
        <f t="shared" si="1"/>
        <v>1.3928507936363212E-2</v>
      </c>
      <c r="G24">
        <f t="shared" si="2"/>
        <v>13.447546531302876</v>
      </c>
    </row>
    <row r="25" spans="1:7">
      <c r="A25" s="29" t="s">
        <v>24</v>
      </c>
      <c r="B25" s="30">
        <v>0.2331</v>
      </c>
      <c r="C25" s="30">
        <v>0.21249999999999999</v>
      </c>
      <c r="D25" s="30">
        <v>0.1777</v>
      </c>
      <c r="E25" s="2">
        <f t="shared" si="0"/>
        <v>0.20776666666666666</v>
      </c>
      <c r="F25" s="2">
        <f t="shared" si="1"/>
        <v>2.800166661706668E-2</v>
      </c>
      <c r="G25" s="29">
        <f t="shared" si="2"/>
        <v>9.716582064297798</v>
      </c>
    </row>
    <row r="26" spans="1:7">
      <c r="A26" t="s">
        <v>25</v>
      </c>
      <c r="B26" s="2">
        <v>0.14630000000000001</v>
      </c>
      <c r="C26" s="2">
        <v>0.14929999999999999</v>
      </c>
      <c r="D26" s="2">
        <v>0.13089999999999999</v>
      </c>
      <c r="E26" s="2">
        <f t="shared" si="0"/>
        <v>0.14216666666666666</v>
      </c>
      <c r="F26" s="2">
        <f t="shared" si="1"/>
        <v>9.8718454877157313E-3</v>
      </c>
      <c r="G26">
        <f t="shared" si="2"/>
        <v>1.3917089678510981</v>
      </c>
    </row>
    <row r="27" spans="1:7">
      <c r="A27" t="s">
        <v>26</v>
      </c>
      <c r="B27" s="2">
        <v>0.1976</v>
      </c>
      <c r="C27" s="2">
        <v>0.16109999999999999</v>
      </c>
      <c r="D27" s="2">
        <v>0.24030000000000001</v>
      </c>
      <c r="E27" s="2">
        <f t="shared" si="0"/>
        <v>0.19966666666666666</v>
      </c>
      <c r="F27" s="2">
        <f t="shared" si="1"/>
        <v>3.9640425493848226E-2</v>
      </c>
      <c r="G27">
        <f t="shared" si="2"/>
        <v>8.6886632825719108</v>
      </c>
    </row>
    <row r="28" spans="1:7">
      <c r="A28" t="s">
        <v>27</v>
      </c>
      <c r="B28" s="2">
        <v>0.21990000000000001</v>
      </c>
      <c r="C28" s="2">
        <v>0.26779999999999998</v>
      </c>
      <c r="D28" s="2">
        <v>0.2135</v>
      </c>
      <c r="E28" s="2">
        <f t="shared" si="0"/>
        <v>0.23373333333333335</v>
      </c>
      <c r="F28" s="2">
        <f t="shared" si="1"/>
        <v>2.9675635348435585E-2</v>
      </c>
      <c r="G28">
        <f t="shared" si="2"/>
        <v>13.011844331641289</v>
      </c>
    </row>
    <row r="29" spans="1:7">
      <c r="A29" t="s">
        <v>28</v>
      </c>
      <c r="B29" s="2">
        <v>7.7499999999999999E-2</v>
      </c>
      <c r="C29" s="2">
        <v>7.8799999999999995E-2</v>
      </c>
      <c r="D29" s="2">
        <v>9.7600000000000006E-2</v>
      </c>
      <c r="E29" s="2">
        <f t="shared" si="0"/>
        <v>8.4633333333333338E-2</v>
      </c>
      <c r="F29" s="2">
        <f t="shared" si="1"/>
        <v>1.1248259124563812E-2</v>
      </c>
      <c r="G29">
        <f t="shared" si="2"/>
        <v>-5.9094754653130304</v>
      </c>
    </row>
    <row r="30" spans="1:7">
      <c r="A30" t="s">
        <v>29</v>
      </c>
      <c r="B30" s="2">
        <v>0.20880000000000001</v>
      </c>
      <c r="C30" s="2">
        <v>0.26669999999999999</v>
      </c>
      <c r="D30" s="2">
        <v>0.30159999999999998</v>
      </c>
      <c r="E30" s="2">
        <f t="shared" si="0"/>
        <v>0.25903333333333334</v>
      </c>
      <c r="F30" s="2">
        <f t="shared" si="1"/>
        <v>4.6872628828916019E-2</v>
      </c>
      <c r="G30">
        <f t="shared" si="2"/>
        <v>16.222504230118446</v>
      </c>
    </row>
    <row r="31" spans="1:7">
      <c r="A31" t="s">
        <v>30</v>
      </c>
      <c r="B31" s="2">
        <v>0.109</v>
      </c>
      <c r="C31" s="2">
        <v>6.8099999999999994E-2</v>
      </c>
      <c r="D31" s="2">
        <v>8.1000000000000003E-2</v>
      </c>
      <c r="E31" s="2">
        <f t="shared" si="0"/>
        <v>8.6033333333333337E-2</v>
      </c>
      <c r="F31" s="2">
        <f t="shared" si="1"/>
        <v>2.090940777098518E-2</v>
      </c>
      <c r="G31">
        <f t="shared" si="2"/>
        <v>-5.731810490693741</v>
      </c>
    </row>
    <row r="32" spans="1:7">
      <c r="A32" t="s">
        <v>31</v>
      </c>
      <c r="B32" s="2">
        <v>9.9599999999999994E-2</v>
      </c>
      <c r="C32" s="2">
        <v>8.3000000000000004E-2</v>
      </c>
      <c r="D32" s="2">
        <v>7.7600000000000002E-2</v>
      </c>
      <c r="E32" s="2">
        <f t="shared" si="0"/>
        <v>8.6733333333333329E-2</v>
      </c>
      <c r="F32" s="2">
        <f t="shared" si="1"/>
        <v>1.1465309997262831E-2</v>
      </c>
      <c r="G32">
        <f t="shared" si="2"/>
        <v>-5.6429780033840968</v>
      </c>
    </row>
    <row r="33" spans="1:7">
      <c r="A33" t="s">
        <v>32</v>
      </c>
      <c r="B33" s="2">
        <v>0.33090000000000003</v>
      </c>
      <c r="C33" s="2">
        <v>0.26169999999999999</v>
      </c>
      <c r="D33" s="2">
        <v>0.28310000000000002</v>
      </c>
      <c r="E33" s="2">
        <f t="shared" si="0"/>
        <v>0.29189999999999999</v>
      </c>
      <c r="F33" s="2">
        <f t="shared" si="1"/>
        <v>3.5429366350528915E-2</v>
      </c>
      <c r="G33">
        <f t="shared" si="2"/>
        <v>20.393401015228424</v>
      </c>
    </row>
    <row r="34" spans="1:7">
      <c r="A34" t="s">
        <v>33</v>
      </c>
      <c r="B34" s="2">
        <v>0.25290000000000001</v>
      </c>
      <c r="C34" s="2">
        <v>0.29699999999999999</v>
      </c>
      <c r="D34" s="2">
        <v>0.1767</v>
      </c>
      <c r="E34" s="2">
        <f t="shared" si="0"/>
        <v>0.2422</v>
      </c>
      <c r="F34" s="2">
        <f t="shared" si="1"/>
        <v>6.0859592506029819E-2</v>
      </c>
      <c r="G34">
        <f t="shared" si="2"/>
        <v>14.086294416243653</v>
      </c>
    </row>
    <row r="35" spans="1:7">
      <c r="A35" t="s">
        <v>34</v>
      </c>
      <c r="B35" s="2">
        <v>0.16600000000000001</v>
      </c>
      <c r="C35" s="2">
        <v>0.17069999999999999</v>
      </c>
      <c r="D35" s="2">
        <v>9.2600000000000002E-2</v>
      </c>
      <c r="E35" s="2">
        <f t="shared" si="0"/>
        <v>0.1431</v>
      </c>
      <c r="F35" s="2">
        <f t="shared" si="1"/>
        <v>4.3797374350524713E-2</v>
      </c>
      <c r="G35">
        <f t="shared" si="2"/>
        <v>1.5101522842639588</v>
      </c>
    </row>
    <row r="36" spans="1:7">
      <c r="A36" t="s">
        <v>35</v>
      </c>
      <c r="B36" s="2">
        <v>0.2117</v>
      </c>
      <c r="C36" s="2">
        <v>0.2233</v>
      </c>
      <c r="D36" s="2">
        <v>0.23769999999999999</v>
      </c>
      <c r="E36" s="2">
        <f t="shared" si="0"/>
        <v>0.22423333333333331</v>
      </c>
      <c r="F36" s="2">
        <f t="shared" si="1"/>
        <v>1.3025103966315711E-2</v>
      </c>
      <c r="G36">
        <f t="shared" si="2"/>
        <v>11.806260575296106</v>
      </c>
    </row>
    <row r="37" spans="1:7">
      <c r="A37" t="s">
        <v>36</v>
      </c>
      <c r="B37" s="2">
        <v>0.12239999999999999</v>
      </c>
      <c r="C37" s="2">
        <v>0.1318</v>
      </c>
      <c r="D37" s="2">
        <v>0.15490000000000001</v>
      </c>
      <c r="E37" s="2">
        <f t="shared" si="0"/>
        <v>0.13636666666666666</v>
      </c>
      <c r="F37" s="2">
        <f t="shared" si="1"/>
        <v>1.6724333569183823E-2</v>
      </c>
      <c r="G37">
        <f t="shared" si="2"/>
        <v>0.65566835871404228</v>
      </c>
    </row>
    <row r="38" spans="1:7">
      <c r="A38" t="s">
        <v>37</v>
      </c>
      <c r="B38" s="2">
        <v>0.3604</v>
      </c>
      <c r="C38" s="2">
        <v>0.35780000000000001</v>
      </c>
      <c r="D38" s="2">
        <v>0.33090000000000003</v>
      </c>
      <c r="E38" s="2">
        <f t="shared" si="0"/>
        <v>0.34969999999999996</v>
      </c>
      <c r="F38" s="2">
        <f t="shared" si="1"/>
        <v>1.6333095236359809E-2</v>
      </c>
      <c r="G38">
        <f>5*(E38-0.0632)/0.0354</f>
        <v>40.466101694915253</v>
      </c>
    </row>
    <row r="39" spans="1:7">
      <c r="A39" t="s">
        <v>38</v>
      </c>
      <c r="B39" s="2">
        <v>5.8700000000000002E-2</v>
      </c>
      <c r="C39" s="2">
        <v>4.8099999999999997E-2</v>
      </c>
      <c r="D39" s="2">
        <v>7.7299999999999994E-2</v>
      </c>
      <c r="E39" s="2">
        <f t="shared" si="0"/>
        <v>6.136666666666666E-2</v>
      </c>
      <c r="F39" s="2">
        <f t="shared" si="1"/>
        <v>1.4781519994010568E-2</v>
      </c>
      <c r="G39">
        <f t="shared" ref="G39:G67" si="3">5*(E39-0.0632)/0.0354</f>
        <v>-0.258945386064032</v>
      </c>
    </row>
    <row r="40" spans="1:7">
      <c r="A40" t="s">
        <v>39</v>
      </c>
      <c r="B40" s="2">
        <v>0.20630000000000001</v>
      </c>
      <c r="C40" s="2">
        <v>0.1976</v>
      </c>
      <c r="D40" s="2">
        <v>0.16109999999999999</v>
      </c>
      <c r="E40" s="2">
        <f t="shared" si="0"/>
        <v>0.18833333333333335</v>
      </c>
      <c r="F40" s="2">
        <f t="shared" si="1"/>
        <v>2.3982563110170604E-2</v>
      </c>
      <c r="G40">
        <f t="shared" si="3"/>
        <v>17.674199623352166</v>
      </c>
    </row>
    <row r="41" spans="1:7">
      <c r="A41" t="s">
        <v>40</v>
      </c>
      <c r="B41" s="2">
        <v>0.1537</v>
      </c>
      <c r="C41" s="2">
        <v>0.1283</v>
      </c>
      <c r="D41" s="2">
        <v>0.1452</v>
      </c>
      <c r="E41" s="2">
        <f t="shared" si="0"/>
        <v>0.1424</v>
      </c>
      <c r="F41" s="2">
        <f t="shared" si="1"/>
        <v>1.2929423807733827E-2</v>
      </c>
      <c r="G41">
        <f t="shared" si="3"/>
        <v>11.1864406779661</v>
      </c>
    </row>
    <row r="42" spans="1:7">
      <c r="A42" t="s">
        <v>41</v>
      </c>
      <c r="B42" s="2">
        <v>7.6300000000000007E-2</v>
      </c>
      <c r="C42" s="2">
        <v>7.8200000000000006E-2</v>
      </c>
      <c r="D42" s="2">
        <v>7.8999999999999904E-3</v>
      </c>
      <c r="E42" s="2">
        <f t="shared" si="0"/>
        <v>5.4133333333333339E-2</v>
      </c>
      <c r="F42" s="2">
        <f t="shared" si="1"/>
        <v>4.0050509776198021E-2</v>
      </c>
      <c r="G42">
        <f t="shared" si="3"/>
        <v>-1.28060263653484</v>
      </c>
    </row>
    <row r="43" spans="1:7">
      <c r="A43" t="s">
        <v>42</v>
      </c>
      <c r="B43" s="2">
        <v>7.5800000000000006E-2</v>
      </c>
      <c r="C43" s="2">
        <v>0.1057</v>
      </c>
      <c r="D43" s="2">
        <v>9.8199999999999996E-2</v>
      </c>
      <c r="E43" s="2">
        <f t="shared" si="0"/>
        <v>9.3233333333333335E-2</v>
      </c>
      <c r="F43" s="2">
        <f t="shared" si="1"/>
        <v>1.5556456323126178E-2</v>
      </c>
      <c r="G43">
        <f t="shared" si="3"/>
        <v>4.2419962335216566</v>
      </c>
    </row>
    <row r="44" spans="1:7">
      <c r="A44" t="s">
        <v>43</v>
      </c>
      <c r="B44" s="2">
        <v>0.20269999999999999</v>
      </c>
      <c r="C44" s="2">
        <v>0.2732</v>
      </c>
      <c r="D44" s="2">
        <v>0.16600000000000001</v>
      </c>
      <c r="E44" s="2">
        <f t="shared" si="0"/>
        <v>0.21396666666666667</v>
      </c>
      <c r="F44" s="2">
        <f t="shared" si="1"/>
        <v>5.4480852905707297E-2</v>
      </c>
      <c r="G44">
        <f t="shared" si="3"/>
        <v>21.294726930320152</v>
      </c>
    </row>
    <row r="45" spans="1:7">
      <c r="A45" t="s">
        <v>44</v>
      </c>
      <c r="B45" s="2">
        <v>0.23319999999999999</v>
      </c>
      <c r="C45" s="2">
        <v>0.189</v>
      </c>
      <c r="D45" s="2">
        <v>0.2336</v>
      </c>
      <c r="E45" s="2">
        <f t="shared" si="0"/>
        <v>0.21860000000000002</v>
      </c>
      <c r="F45" s="2">
        <f t="shared" si="1"/>
        <v>2.5635132143212953E-2</v>
      </c>
      <c r="G45">
        <f t="shared" si="3"/>
        <v>21.949152542372882</v>
      </c>
    </row>
    <row r="46" spans="1:7">
      <c r="A46" t="s">
        <v>45</v>
      </c>
      <c r="B46" s="2">
        <v>0.2863</v>
      </c>
      <c r="C46" s="2">
        <v>0.29189999999999999</v>
      </c>
      <c r="D46" s="2">
        <v>0.25</v>
      </c>
      <c r="E46" s="2">
        <f t="shared" si="0"/>
        <v>0.27606666666666668</v>
      </c>
      <c r="F46" s="2">
        <f t="shared" si="1"/>
        <v>2.274738080160715E-2</v>
      </c>
      <c r="G46">
        <f t="shared" si="3"/>
        <v>30.065913370998118</v>
      </c>
    </row>
    <row r="47" spans="1:7">
      <c r="A47" t="s">
        <v>46</v>
      </c>
      <c r="B47" s="2">
        <v>0.1467</v>
      </c>
      <c r="C47" s="2">
        <v>0.20250000000000001</v>
      </c>
      <c r="D47" s="2">
        <v>0.1467</v>
      </c>
      <c r="E47" s="2">
        <f t="shared" si="0"/>
        <v>0.1653</v>
      </c>
      <c r="F47" s="2">
        <f t="shared" si="1"/>
        <v>3.2216145020781191E-2</v>
      </c>
      <c r="G47">
        <f t="shared" si="3"/>
        <v>14.420903954802258</v>
      </c>
    </row>
    <row r="48" spans="1:7">
      <c r="A48" s="31" t="s">
        <v>47</v>
      </c>
      <c r="B48" s="32">
        <v>1.8917999999999999</v>
      </c>
      <c r="C48" s="32">
        <v>1.7738</v>
      </c>
      <c r="D48" s="32">
        <v>1.9313</v>
      </c>
      <c r="E48" s="25">
        <f t="shared" si="0"/>
        <v>1.8656333333333333</v>
      </c>
      <c r="F48" s="2">
        <f t="shared" si="1"/>
        <v>8.1945612044415264E-2</v>
      </c>
      <c r="G48" s="31">
        <f t="shared" si="3"/>
        <v>254.58097928436914</v>
      </c>
    </row>
    <row r="49" spans="1:7">
      <c r="A49" t="s">
        <v>48</v>
      </c>
      <c r="B49" s="2">
        <v>0.1535</v>
      </c>
      <c r="C49" s="2">
        <v>9.0999999999999998E-2</v>
      </c>
      <c r="D49" s="2">
        <v>0.17899999999999999</v>
      </c>
      <c r="E49" s="2">
        <f t="shared" si="0"/>
        <v>0.14116666666666666</v>
      </c>
      <c r="F49" s="2">
        <f t="shared" si="1"/>
        <v>4.5277845944052347E-2</v>
      </c>
      <c r="G49">
        <f t="shared" si="3"/>
        <v>11.012241054613934</v>
      </c>
    </row>
    <row r="50" spans="1:7">
      <c r="A50" t="s">
        <v>49</v>
      </c>
      <c r="B50" s="2">
        <v>0.13700000000000001</v>
      </c>
      <c r="C50" s="2">
        <v>0.15</v>
      </c>
      <c r="D50" s="2">
        <v>0.1439</v>
      </c>
      <c r="E50" s="2">
        <f t="shared" si="0"/>
        <v>0.14363333333333336</v>
      </c>
      <c r="F50" s="2">
        <f t="shared" si="1"/>
        <v>6.5041012702242908E-3</v>
      </c>
      <c r="G50">
        <f t="shared" si="3"/>
        <v>11.36064030131827</v>
      </c>
    </row>
    <row r="51" spans="1:7">
      <c r="A51" t="s">
        <v>50</v>
      </c>
      <c r="B51" s="2">
        <v>0.17699999999999999</v>
      </c>
      <c r="C51" s="2">
        <v>8.5300000000000001E-2</v>
      </c>
      <c r="D51" s="2">
        <v>0.17549999999999999</v>
      </c>
      <c r="E51" s="2">
        <f t="shared" si="0"/>
        <v>0.14593333333333333</v>
      </c>
      <c r="F51" s="2">
        <f t="shared" si="1"/>
        <v>5.2515362831587982E-2</v>
      </c>
      <c r="G51">
        <f t="shared" si="3"/>
        <v>11.685499058380413</v>
      </c>
    </row>
    <row r="52" spans="1:7">
      <c r="A52" t="s">
        <v>51</v>
      </c>
      <c r="B52" s="2">
        <v>0.1053</v>
      </c>
      <c r="C52" s="2">
        <v>0.20519999999999999</v>
      </c>
      <c r="D52" s="2">
        <v>0.11749999999999999</v>
      </c>
      <c r="E52" s="2">
        <f t="shared" si="0"/>
        <v>0.14266666666666666</v>
      </c>
      <c r="F52" s="2">
        <f t="shared" si="1"/>
        <v>5.4497920449622067E-2</v>
      </c>
      <c r="G52">
        <f t="shared" si="3"/>
        <v>11.224105461393597</v>
      </c>
    </row>
    <row r="53" spans="1:7">
      <c r="A53" t="s">
        <v>52</v>
      </c>
      <c r="B53" s="2">
        <v>0.23180000000000001</v>
      </c>
      <c r="C53" s="2">
        <v>0.1303</v>
      </c>
      <c r="D53" s="2">
        <v>0.21290000000000001</v>
      </c>
      <c r="E53" s="2">
        <f t="shared" si="0"/>
        <v>0.19166666666666665</v>
      </c>
      <c r="F53" s="2">
        <f t="shared" si="1"/>
        <v>5.3978730379042293E-2</v>
      </c>
      <c r="G53">
        <f t="shared" si="3"/>
        <v>18.145009416195851</v>
      </c>
    </row>
    <row r="54" spans="1:7">
      <c r="A54" s="31" t="s">
        <v>53</v>
      </c>
      <c r="B54" s="32">
        <v>2.8336000000000001</v>
      </c>
      <c r="C54" s="32"/>
      <c r="D54" s="32">
        <v>2.4302000000000001</v>
      </c>
      <c r="E54" s="25">
        <f t="shared" si="0"/>
        <v>2.6318999999999999</v>
      </c>
      <c r="F54" s="2">
        <f t="shared" si="1"/>
        <v>0.28524687553065725</v>
      </c>
      <c r="G54" s="31">
        <f t="shared" si="3"/>
        <v>362.81073446327679</v>
      </c>
    </row>
    <row r="55" spans="1:7">
      <c r="A55" t="s">
        <v>54</v>
      </c>
      <c r="B55" s="2">
        <v>0</v>
      </c>
      <c r="C55" s="2">
        <v>0</v>
      </c>
      <c r="D55" s="2">
        <v>0</v>
      </c>
      <c r="E55" s="2">
        <f t="shared" si="0"/>
        <v>0</v>
      </c>
      <c r="F55" s="2">
        <f t="shared" si="1"/>
        <v>0</v>
      </c>
      <c r="G55">
        <f t="shared" si="3"/>
        <v>-8.9265536723163859</v>
      </c>
    </row>
    <row r="56" spans="1:7">
      <c r="A56" t="s">
        <v>55</v>
      </c>
      <c r="B56" s="2">
        <v>0.15820000000000001</v>
      </c>
      <c r="C56" s="2">
        <v>0.1321</v>
      </c>
      <c r="D56" s="2">
        <v>5.3699999999999998E-2</v>
      </c>
      <c r="E56" s="2">
        <f t="shared" si="0"/>
        <v>0.11466666666666665</v>
      </c>
      <c r="F56" s="2">
        <f t="shared" si="1"/>
        <v>5.4387529207837168E-2</v>
      </c>
      <c r="G56">
        <f t="shared" si="3"/>
        <v>7.269303201506589</v>
      </c>
    </row>
    <row r="57" spans="1:7">
      <c r="A57" t="s">
        <v>56</v>
      </c>
      <c r="B57" s="2">
        <v>0</v>
      </c>
      <c r="C57" s="2">
        <v>0</v>
      </c>
      <c r="D57" s="2">
        <v>0</v>
      </c>
      <c r="E57" s="2">
        <f t="shared" si="0"/>
        <v>0</v>
      </c>
      <c r="F57" s="2">
        <f t="shared" si="1"/>
        <v>0</v>
      </c>
      <c r="G57">
        <f t="shared" si="3"/>
        <v>-8.9265536723163859</v>
      </c>
    </row>
    <row r="58" spans="1:7">
      <c r="A58" t="s">
        <v>57</v>
      </c>
      <c r="B58" s="2">
        <v>5.8999999999999997E-2</v>
      </c>
      <c r="C58" s="2">
        <v>9.7299999999999998E-2</v>
      </c>
      <c r="D58" s="2">
        <v>5.3499999999999999E-2</v>
      </c>
      <c r="E58" s="2">
        <f t="shared" si="0"/>
        <v>6.9933333333333333E-2</v>
      </c>
      <c r="F58" s="2">
        <f t="shared" si="1"/>
        <v>2.3859239999072343E-2</v>
      </c>
      <c r="G58">
        <f t="shared" si="3"/>
        <v>0.95103578154425528</v>
      </c>
    </row>
    <row r="59" spans="1:7">
      <c r="A59" t="s">
        <v>58</v>
      </c>
      <c r="B59" s="2">
        <v>0.1037</v>
      </c>
      <c r="C59" s="2">
        <v>0.1007</v>
      </c>
      <c r="D59" s="2">
        <v>0.15140000000000001</v>
      </c>
      <c r="E59" s="2">
        <f t="shared" si="0"/>
        <v>0.1186</v>
      </c>
      <c r="F59" s="2">
        <f t="shared" si="1"/>
        <v>2.8445210493156868E-2</v>
      </c>
      <c r="G59">
        <f t="shared" si="3"/>
        <v>7.8248587570621462</v>
      </c>
    </row>
    <row r="60" spans="1:7">
      <c r="A60" t="s">
        <v>59</v>
      </c>
      <c r="B60" s="2">
        <v>0.22409999999999999</v>
      </c>
      <c r="C60" s="2">
        <v>0.30730000000000002</v>
      </c>
      <c r="D60" s="2">
        <v>0.21959999999999999</v>
      </c>
      <c r="E60" s="2">
        <f t="shared" si="0"/>
        <v>0.25033333333333335</v>
      </c>
      <c r="F60" s="2">
        <f t="shared" si="1"/>
        <v>4.9385861674504934E-2</v>
      </c>
      <c r="G60">
        <f t="shared" si="3"/>
        <v>26.431261770244824</v>
      </c>
    </row>
    <row r="61" spans="1:7">
      <c r="A61" t="s">
        <v>60</v>
      </c>
      <c r="B61" s="2">
        <v>0.14269999999999999</v>
      </c>
      <c r="C61" s="2">
        <v>0.1615</v>
      </c>
      <c r="D61" s="2">
        <v>0.2185</v>
      </c>
      <c r="E61" s="2">
        <f t="shared" si="0"/>
        <v>0.17423333333333335</v>
      </c>
      <c r="F61" s="2">
        <f t="shared" si="1"/>
        <v>3.947167760981693E-2</v>
      </c>
      <c r="G61">
        <f t="shared" si="3"/>
        <v>15.682674199623353</v>
      </c>
    </row>
    <row r="62" spans="1:7">
      <c r="A62" t="s">
        <v>61</v>
      </c>
      <c r="B62" s="2">
        <v>7.17E-2</v>
      </c>
      <c r="C62" s="2">
        <v>6.9099999999999995E-2</v>
      </c>
      <c r="D62" s="2">
        <v>4.8899999999999999E-2</v>
      </c>
      <c r="E62" s="2">
        <f t="shared" si="0"/>
        <v>6.3233333333333322E-2</v>
      </c>
      <c r="F62" s="2">
        <f t="shared" si="1"/>
        <v>1.2480918769599239E-2</v>
      </c>
      <c r="G62">
        <f t="shared" si="3"/>
        <v>4.7080979284344331E-3</v>
      </c>
    </row>
    <row r="63" spans="1:7">
      <c r="A63" t="s">
        <v>62</v>
      </c>
      <c r="B63" s="2">
        <v>0.11899999999999999</v>
      </c>
      <c r="C63" s="2">
        <v>0.14599999999999999</v>
      </c>
      <c r="D63" s="2">
        <v>0.17460000000000001</v>
      </c>
      <c r="E63" s="2">
        <f t="shared" si="0"/>
        <v>0.14653333333333332</v>
      </c>
      <c r="F63" s="2">
        <f t="shared" si="1"/>
        <v>2.7803836665707286E-2</v>
      </c>
      <c r="G63">
        <f t="shared" si="3"/>
        <v>11.770244821092275</v>
      </c>
    </row>
    <row r="64" spans="1:7">
      <c r="A64" t="s">
        <v>63</v>
      </c>
      <c r="B64" s="2">
        <v>0.10879999999999999</v>
      </c>
      <c r="C64" s="2">
        <v>0.12470000000000001</v>
      </c>
      <c r="D64" s="2">
        <v>0.14699999999999999</v>
      </c>
      <c r="E64" s="2">
        <f t="shared" si="0"/>
        <v>0.12683333333333333</v>
      </c>
      <c r="F64" s="2">
        <f t="shared" si="1"/>
        <v>1.9189146237739121E-2</v>
      </c>
      <c r="G64">
        <f t="shared" si="3"/>
        <v>8.9877589453860622</v>
      </c>
    </row>
    <row r="65" spans="1:7">
      <c r="A65" t="s">
        <v>64</v>
      </c>
      <c r="B65" s="2">
        <v>0.18240000000000001</v>
      </c>
      <c r="C65" s="2">
        <v>0.21609999999999999</v>
      </c>
      <c r="D65" s="2">
        <v>0.15229999999999999</v>
      </c>
      <c r="E65" s="2">
        <f t="shared" si="0"/>
        <v>0.18359999999999999</v>
      </c>
      <c r="F65" s="2">
        <f t="shared" si="1"/>
        <v>3.1916923410629704E-2</v>
      </c>
      <c r="G65">
        <f t="shared" si="3"/>
        <v>17.005649717514121</v>
      </c>
    </row>
    <row r="66" spans="1:7">
      <c r="A66" t="s">
        <v>65</v>
      </c>
      <c r="B66" s="2">
        <v>0</v>
      </c>
      <c r="C66" s="2">
        <v>0</v>
      </c>
      <c r="D66" s="2">
        <v>0</v>
      </c>
      <c r="E66" s="2">
        <f t="shared" si="0"/>
        <v>0</v>
      </c>
      <c r="F66" s="2">
        <f t="shared" si="1"/>
        <v>0</v>
      </c>
      <c r="G66">
        <f t="shared" si="3"/>
        <v>-8.9265536723163859</v>
      </c>
    </row>
    <row r="67" spans="1:7">
      <c r="A67" s="31" t="s">
        <v>66</v>
      </c>
      <c r="B67" s="32">
        <v>2.6297999999999999</v>
      </c>
      <c r="C67" s="32">
        <v>2.7425999999999999</v>
      </c>
      <c r="D67" s="32">
        <v>2.5773000000000001</v>
      </c>
      <c r="E67" s="25">
        <f t="shared" si="0"/>
        <v>2.6499000000000001</v>
      </c>
      <c r="F67" s="2">
        <f t="shared" si="1"/>
        <v>8.4463187247460478E-2</v>
      </c>
      <c r="G67" s="31">
        <f t="shared" si="3"/>
        <v>365.35310734463275</v>
      </c>
    </row>
    <row r="68" spans="1:7">
      <c r="A68" t="s">
        <v>67</v>
      </c>
      <c r="B68" s="2">
        <v>0.1052</v>
      </c>
      <c r="C68" s="2">
        <v>6.9699999999999998E-2</v>
      </c>
      <c r="D68" s="2">
        <v>7.3400000000000007E-2</v>
      </c>
      <c r="E68" s="2">
        <f t="shared" si="0"/>
        <v>8.2766666666666669E-2</v>
      </c>
      <c r="F68" s="2">
        <f t="shared" si="1"/>
        <v>1.9515720159228908E-2</v>
      </c>
      <c r="G68">
        <f>5*(E68+0.0079)/0.0176</f>
        <v>25.757575757575758</v>
      </c>
    </row>
    <row r="69" spans="1:7">
      <c r="A69" t="s">
        <v>68</v>
      </c>
      <c r="B69" s="2">
        <v>3.4200000000000001E-2</v>
      </c>
      <c r="C69" s="2">
        <v>2.8899999999999999E-2</v>
      </c>
      <c r="D69" s="2">
        <v>2.1899999999999999E-2</v>
      </c>
      <c r="E69" s="2">
        <f t="shared" si="0"/>
        <v>2.8333333333333335E-2</v>
      </c>
      <c r="F69" s="2">
        <f t="shared" si="1"/>
        <v>6.1695488759983914E-3</v>
      </c>
      <c r="G69">
        <f t="shared" ref="G69:G97" si="4">5*(E69+0.0079)/0.0176</f>
        <v>10.293560606060607</v>
      </c>
    </row>
    <row r="70" spans="1:7">
      <c r="A70" t="s">
        <v>69</v>
      </c>
      <c r="B70" s="2">
        <v>0</v>
      </c>
      <c r="C70" s="2">
        <v>0</v>
      </c>
      <c r="D70" s="2">
        <v>0</v>
      </c>
      <c r="E70" s="2">
        <f t="shared" si="0"/>
        <v>0</v>
      </c>
      <c r="F70" s="2">
        <f t="shared" si="1"/>
        <v>0</v>
      </c>
      <c r="G70">
        <f t="shared" si="4"/>
        <v>2.2443181818181821</v>
      </c>
    </row>
    <row r="71" spans="1:7">
      <c r="A71" t="s">
        <v>70</v>
      </c>
      <c r="B71" s="2">
        <v>0</v>
      </c>
      <c r="C71" s="2">
        <v>0</v>
      </c>
      <c r="D71" s="2">
        <v>0</v>
      </c>
      <c r="E71" s="2">
        <f t="shared" si="0"/>
        <v>0</v>
      </c>
      <c r="F71" s="2">
        <f t="shared" si="1"/>
        <v>0</v>
      </c>
      <c r="G71">
        <f t="shared" si="4"/>
        <v>2.2443181818181821</v>
      </c>
    </row>
    <row r="72" spans="1:7">
      <c r="A72" t="s">
        <v>71</v>
      </c>
      <c r="B72" s="2">
        <v>0</v>
      </c>
      <c r="C72" s="2">
        <v>0</v>
      </c>
      <c r="D72" s="2">
        <v>0</v>
      </c>
      <c r="E72" s="2">
        <f t="shared" si="0"/>
        <v>0</v>
      </c>
      <c r="F72" s="2">
        <f t="shared" si="1"/>
        <v>0</v>
      </c>
      <c r="G72">
        <f t="shared" si="4"/>
        <v>2.2443181818181821</v>
      </c>
    </row>
    <row r="73" spans="1:7">
      <c r="A73" t="s">
        <v>72</v>
      </c>
      <c r="B73" s="2">
        <v>1.41E-2</v>
      </c>
      <c r="C73" s="2">
        <v>1.21E-2</v>
      </c>
      <c r="D73" s="2">
        <v>1.9099999999999999E-2</v>
      </c>
      <c r="E73" s="2">
        <f t="shared" ref="E73:E97" si="5">AVERAGE(B73:D73)</f>
        <v>1.5100000000000001E-2</v>
      </c>
      <c r="F73" s="2">
        <f t="shared" ref="F73:F97" si="6">STDEV(B73:D73)</f>
        <v>3.6055512754639891E-3</v>
      </c>
      <c r="G73">
        <f t="shared" si="4"/>
        <v>6.5340909090909083</v>
      </c>
    </row>
    <row r="74" spans="1:7">
      <c r="A74" t="s">
        <v>73</v>
      </c>
      <c r="B74" s="2">
        <v>3.6499999999999998E-2</v>
      </c>
      <c r="C74" s="2">
        <v>6.8199999999999997E-2</v>
      </c>
      <c r="D74" s="2">
        <v>1.1900000000000001E-2</v>
      </c>
      <c r="E74" s="2">
        <f t="shared" si="5"/>
        <v>3.886666666666666E-2</v>
      </c>
      <c r="F74" s="2">
        <f t="shared" si="6"/>
        <v>2.8224516529665018E-2</v>
      </c>
      <c r="G74">
        <f t="shared" si="4"/>
        <v>13.285984848484848</v>
      </c>
    </row>
    <row r="75" spans="1:7">
      <c r="A75" s="31" t="s">
        <v>74</v>
      </c>
      <c r="B75" s="32">
        <v>1.2153</v>
      </c>
      <c r="C75" s="32">
        <v>1.3411</v>
      </c>
      <c r="D75" s="32">
        <v>1.2284999999999999</v>
      </c>
      <c r="E75" s="25">
        <f t="shared" si="5"/>
        <v>1.2616333333333334</v>
      </c>
      <c r="F75" s="2">
        <f t="shared" si="6"/>
        <v>6.9135904805918427E-2</v>
      </c>
      <c r="G75" s="31">
        <f t="shared" si="4"/>
        <v>360.66287878787881</v>
      </c>
    </row>
    <row r="76" spans="1:7">
      <c r="A76" s="31" t="s">
        <v>75</v>
      </c>
      <c r="B76" s="32">
        <v>1.7126999999999999</v>
      </c>
      <c r="C76" s="32">
        <v>1.8263</v>
      </c>
      <c r="D76" s="32">
        <v>1.6052999999999999</v>
      </c>
      <c r="E76" s="25">
        <f t="shared" si="5"/>
        <v>1.7147666666666666</v>
      </c>
      <c r="F76" s="2">
        <f t="shared" si="6"/>
        <v>0.1105144937704302</v>
      </c>
      <c r="G76" s="31">
        <f t="shared" si="4"/>
        <v>489.39393939393938</v>
      </c>
    </row>
    <row r="77" spans="1:7">
      <c r="A77" s="31" t="s">
        <v>76</v>
      </c>
      <c r="B77" s="32">
        <v>1.7802</v>
      </c>
      <c r="C77" s="32">
        <v>1.8486</v>
      </c>
      <c r="D77" s="32">
        <v>1.9479</v>
      </c>
      <c r="E77" s="25">
        <f t="shared" si="5"/>
        <v>1.8589</v>
      </c>
      <c r="F77" s="2">
        <f t="shared" si="6"/>
        <v>8.432312849984358E-2</v>
      </c>
      <c r="G77" s="31">
        <f t="shared" si="4"/>
        <v>530.34090909090901</v>
      </c>
    </row>
    <row r="78" spans="1:7">
      <c r="A78" t="s">
        <v>77</v>
      </c>
      <c r="B78" s="2">
        <v>0</v>
      </c>
      <c r="C78" s="2">
        <v>0</v>
      </c>
      <c r="D78" s="2">
        <v>0</v>
      </c>
      <c r="E78" s="2">
        <f t="shared" si="5"/>
        <v>0</v>
      </c>
      <c r="F78" s="2">
        <f t="shared" si="6"/>
        <v>0</v>
      </c>
      <c r="G78">
        <f t="shared" si="4"/>
        <v>2.2443181818181821</v>
      </c>
    </row>
    <row r="79" spans="1:7">
      <c r="A79" t="s">
        <v>78</v>
      </c>
      <c r="B79" s="2">
        <v>2.2599999999999999E-2</v>
      </c>
      <c r="C79" s="2">
        <v>2.9399999999999999E-2</v>
      </c>
      <c r="D79" s="2">
        <v>2.29E-2</v>
      </c>
      <c r="E79" s="2">
        <f t="shared" si="5"/>
        <v>2.4966666666666665E-2</v>
      </c>
      <c r="F79" s="2">
        <f t="shared" si="6"/>
        <v>3.8423083339749467E-3</v>
      </c>
      <c r="G79">
        <f t="shared" si="4"/>
        <v>9.337121212121211</v>
      </c>
    </row>
    <row r="80" spans="1:7">
      <c r="A80" t="s">
        <v>79</v>
      </c>
      <c r="B80" s="2">
        <v>0</v>
      </c>
      <c r="C80" s="2">
        <v>0</v>
      </c>
      <c r="D80" s="2">
        <v>0</v>
      </c>
      <c r="E80" s="2">
        <f t="shared" si="5"/>
        <v>0</v>
      </c>
      <c r="F80" s="2">
        <f t="shared" si="6"/>
        <v>0</v>
      </c>
      <c r="G80">
        <f t="shared" si="4"/>
        <v>2.2443181818181821</v>
      </c>
    </row>
    <row r="81" spans="1:7">
      <c r="A81" t="s">
        <v>80</v>
      </c>
      <c r="B81" s="2">
        <v>0</v>
      </c>
      <c r="C81" s="2">
        <v>0</v>
      </c>
      <c r="D81" s="2">
        <v>0</v>
      </c>
      <c r="E81" s="2">
        <f t="shared" si="5"/>
        <v>0</v>
      </c>
      <c r="F81" s="2">
        <f t="shared" si="6"/>
        <v>0</v>
      </c>
      <c r="G81">
        <f t="shared" si="4"/>
        <v>2.2443181818181821</v>
      </c>
    </row>
    <row r="82" spans="1:7">
      <c r="A82" t="s">
        <v>81</v>
      </c>
      <c r="B82" s="2">
        <v>5.5800000000000002E-2</v>
      </c>
      <c r="C82" s="2">
        <v>7.3999999999999996E-2</v>
      </c>
      <c r="D82" s="2">
        <v>7.1400000000000005E-2</v>
      </c>
      <c r="E82" s="2">
        <f t="shared" si="5"/>
        <v>6.7066666666666663E-2</v>
      </c>
      <c r="F82" s="2">
        <f t="shared" si="6"/>
        <v>9.8434411327204992E-3</v>
      </c>
      <c r="G82">
        <f t="shared" si="4"/>
        <v>21.297348484848484</v>
      </c>
    </row>
    <row r="83" spans="1:7">
      <c r="A83" t="s">
        <v>82</v>
      </c>
      <c r="B83" s="2">
        <v>0.126</v>
      </c>
      <c r="C83" s="2">
        <v>0.128</v>
      </c>
      <c r="D83" s="2">
        <v>0.1263</v>
      </c>
      <c r="E83" s="2">
        <f t="shared" si="5"/>
        <v>0.12676666666666667</v>
      </c>
      <c r="F83" s="2">
        <f t="shared" si="6"/>
        <v>1.0785793124908978E-3</v>
      </c>
      <c r="G83">
        <f t="shared" si="4"/>
        <v>38.257575757575758</v>
      </c>
    </row>
    <row r="84" spans="1:7">
      <c r="A84" t="s">
        <v>83</v>
      </c>
      <c r="B84" s="2">
        <v>4.3499999999999997E-2</v>
      </c>
      <c r="C84" s="2">
        <v>4.7100000000000003E-2</v>
      </c>
      <c r="D84" s="2">
        <v>3.32E-2</v>
      </c>
      <c r="E84" s="2">
        <f t="shared" si="5"/>
        <v>4.1266666666666667E-2</v>
      </c>
      <c r="F84" s="2">
        <f t="shared" si="6"/>
        <v>7.2141065512878241E-3</v>
      </c>
      <c r="G84">
        <f t="shared" si="4"/>
        <v>13.967803030303029</v>
      </c>
    </row>
    <row r="85" spans="1:7">
      <c r="A85" t="s">
        <v>84</v>
      </c>
      <c r="B85" s="2">
        <v>5.16E-2</v>
      </c>
      <c r="C85" s="2">
        <v>2.4299999999999999E-2</v>
      </c>
      <c r="D85" s="2">
        <v>4.0500000000000001E-2</v>
      </c>
      <c r="E85" s="2">
        <f t="shared" si="5"/>
        <v>3.8800000000000001E-2</v>
      </c>
      <c r="F85" s="2">
        <f t="shared" si="6"/>
        <v>1.3729166034395531E-2</v>
      </c>
      <c r="G85">
        <f t="shared" si="4"/>
        <v>13.267045454545457</v>
      </c>
    </row>
    <row r="86" spans="1:7">
      <c r="A86" t="s">
        <v>85</v>
      </c>
      <c r="B86" s="2">
        <v>1.95E-2</v>
      </c>
      <c r="C86" s="2">
        <v>2.2599999999999999E-2</v>
      </c>
      <c r="D86" s="2">
        <v>1.23E-2</v>
      </c>
      <c r="E86" s="2">
        <f t="shared" si="5"/>
        <v>1.8133333333333331E-2</v>
      </c>
      <c r="F86" s="2">
        <f t="shared" si="6"/>
        <v>5.2842533373536581E-3</v>
      </c>
      <c r="G86">
        <f t="shared" si="4"/>
        <v>7.3958333333333321</v>
      </c>
    </row>
    <row r="87" spans="1:7">
      <c r="A87" t="s">
        <v>86</v>
      </c>
      <c r="B87" s="2">
        <v>0</v>
      </c>
      <c r="C87" s="2">
        <v>0</v>
      </c>
      <c r="D87" s="2">
        <v>0</v>
      </c>
      <c r="E87" s="2">
        <f t="shared" si="5"/>
        <v>0</v>
      </c>
      <c r="F87" s="2">
        <f t="shared" si="6"/>
        <v>0</v>
      </c>
      <c r="G87">
        <f t="shared" si="4"/>
        <v>2.2443181818181821</v>
      </c>
    </row>
    <row r="88" spans="1:7">
      <c r="A88" t="s">
        <v>87</v>
      </c>
      <c r="B88" s="2">
        <v>0</v>
      </c>
      <c r="C88" s="2">
        <v>0</v>
      </c>
      <c r="D88" s="2">
        <v>0</v>
      </c>
      <c r="E88" s="2">
        <f t="shared" si="5"/>
        <v>0</v>
      </c>
      <c r="F88" s="2">
        <f t="shared" si="6"/>
        <v>0</v>
      </c>
      <c r="G88">
        <f t="shared" si="4"/>
        <v>2.2443181818181821</v>
      </c>
    </row>
    <row r="89" spans="1:7">
      <c r="A89" s="24" t="s">
        <v>88</v>
      </c>
      <c r="B89" s="25">
        <v>1.1120000000000001</v>
      </c>
      <c r="C89" s="25"/>
      <c r="D89" s="25">
        <v>1.1604000000000001</v>
      </c>
      <c r="E89" s="25">
        <f t="shared" si="5"/>
        <v>1.1362000000000001</v>
      </c>
      <c r="F89" s="2">
        <f t="shared" si="6"/>
        <v>3.4223968209427233E-2</v>
      </c>
      <c r="G89" s="24">
        <f t="shared" si="4"/>
        <v>325.02840909090907</v>
      </c>
    </row>
    <row r="90" spans="1:7">
      <c r="A90" t="s">
        <v>89</v>
      </c>
      <c r="B90" s="2">
        <v>2.7300000000000001E-2</v>
      </c>
      <c r="C90" s="2">
        <v>6.1800000000000001E-2</v>
      </c>
      <c r="D90" s="2">
        <v>2.1399999999999999E-2</v>
      </c>
      <c r="E90" s="2">
        <f t="shared" si="5"/>
        <v>3.6833333333333336E-2</v>
      </c>
      <c r="F90" s="2">
        <f t="shared" si="6"/>
        <v>2.1822083615762582E-2</v>
      </c>
      <c r="G90">
        <f t="shared" si="4"/>
        <v>12.708333333333334</v>
      </c>
    </row>
    <row r="91" spans="1:7">
      <c r="A91" t="s">
        <v>90</v>
      </c>
      <c r="B91" s="2">
        <v>2.0899999999999998E-2</v>
      </c>
      <c r="C91" s="2">
        <v>2.4099999999999899E-2</v>
      </c>
      <c r="D91" s="2">
        <v>1.9699999999999999E-2</v>
      </c>
      <c r="E91" s="2">
        <f t="shared" si="5"/>
        <v>2.1566666666666633E-2</v>
      </c>
      <c r="F91" s="2">
        <f t="shared" si="6"/>
        <v>2.2744962812308754E-3</v>
      </c>
      <c r="G91">
        <f t="shared" si="4"/>
        <v>8.3712121212121122</v>
      </c>
    </row>
    <row r="92" spans="1:7">
      <c r="A92" s="31" t="s">
        <v>91</v>
      </c>
      <c r="B92" s="32">
        <v>1.7583</v>
      </c>
      <c r="C92" s="32">
        <v>1.9098999999999999</v>
      </c>
      <c r="D92" s="32">
        <v>1.8391999999999999</v>
      </c>
      <c r="E92" s="25">
        <f t="shared" si="5"/>
        <v>1.8357999999999999</v>
      </c>
      <c r="F92" s="2">
        <f t="shared" si="6"/>
        <v>7.5857168415386908E-2</v>
      </c>
      <c r="G92" s="31">
        <f t="shared" si="4"/>
        <v>523.77840909090901</v>
      </c>
    </row>
    <row r="93" spans="1:7">
      <c r="A93" t="s">
        <v>92</v>
      </c>
      <c r="B93" s="2">
        <v>0.4405</v>
      </c>
      <c r="C93" s="2">
        <v>0.38040000000000002</v>
      </c>
      <c r="D93" s="2">
        <v>0.36280000000000001</v>
      </c>
      <c r="E93" s="2">
        <f t="shared" si="5"/>
        <v>0.39456666666666668</v>
      </c>
      <c r="F93" s="2">
        <f t="shared" si="6"/>
        <v>4.0741174913512042E-2</v>
      </c>
      <c r="G93">
        <f t="shared" si="4"/>
        <v>114.3371212121212</v>
      </c>
    </row>
    <row r="94" spans="1:7">
      <c r="A94" t="s">
        <v>93</v>
      </c>
      <c r="B94" s="2">
        <v>0</v>
      </c>
      <c r="C94" s="2">
        <v>0</v>
      </c>
      <c r="D94" s="2">
        <v>0</v>
      </c>
      <c r="E94" s="2">
        <f t="shared" si="5"/>
        <v>0</v>
      </c>
      <c r="F94" s="2">
        <f t="shared" si="6"/>
        <v>0</v>
      </c>
      <c r="G94">
        <f t="shared" si="4"/>
        <v>2.2443181818181821</v>
      </c>
    </row>
    <row r="95" spans="1:7">
      <c r="A95" t="s">
        <v>94</v>
      </c>
      <c r="B95" s="2">
        <v>8.3699999999999997E-2</v>
      </c>
      <c r="C95" s="2">
        <v>8.5000000000000006E-2</v>
      </c>
      <c r="D95" s="2">
        <v>8.5500000000000007E-2</v>
      </c>
      <c r="E95" s="2">
        <f t="shared" si="5"/>
        <v>8.4733333333333341E-2</v>
      </c>
      <c r="F95" s="2">
        <f t="shared" si="6"/>
        <v>9.2915732431776232E-4</v>
      </c>
      <c r="G95">
        <f t="shared" si="4"/>
        <v>26.316287878787879</v>
      </c>
    </row>
    <row r="96" spans="1:7">
      <c r="A96" t="s">
        <v>95</v>
      </c>
      <c r="B96" s="2">
        <v>0</v>
      </c>
      <c r="C96" s="2">
        <v>0</v>
      </c>
      <c r="D96" s="2">
        <v>0</v>
      </c>
      <c r="E96" s="2">
        <f t="shared" si="5"/>
        <v>0</v>
      </c>
      <c r="F96" s="2">
        <f t="shared" si="6"/>
        <v>0</v>
      </c>
      <c r="G96">
        <f t="shared" si="4"/>
        <v>2.2443181818181821</v>
      </c>
    </row>
    <row r="97" spans="1:7">
      <c r="A97" t="s">
        <v>96</v>
      </c>
      <c r="B97" s="2">
        <v>0</v>
      </c>
      <c r="C97" s="2">
        <v>0</v>
      </c>
      <c r="D97" s="2">
        <v>0</v>
      </c>
      <c r="E97" s="2">
        <f t="shared" si="5"/>
        <v>0</v>
      </c>
      <c r="F97" s="2">
        <f t="shared" si="6"/>
        <v>0</v>
      </c>
      <c r="G97">
        <f t="shared" si="4"/>
        <v>2.2443181818181821</v>
      </c>
    </row>
    <row r="99" spans="1:7" ht="24">
      <c r="A99" s="3" t="s">
        <v>99</v>
      </c>
      <c r="B99">
        <v>0</v>
      </c>
      <c r="C99">
        <v>3</v>
      </c>
      <c r="D99">
        <v>6</v>
      </c>
      <c r="E99">
        <v>12</v>
      </c>
      <c r="F99">
        <v>24</v>
      </c>
      <c r="G99">
        <v>48</v>
      </c>
    </row>
    <row r="100" spans="1:7">
      <c r="A100" s="4" t="s">
        <v>1</v>
      </c>
      <c r="B100">
        <v>0</v>
      </c>
      <c r="C100">
        <v>0.20649999999999999</v>
      </c>
      <c r="D100">
        <v>0.3861</v>
      </c>
      <c r="E100">
        <v>0.75060000000000004</v>
      </c>
      <c r="F100">
        <v>1.1687000000000001</v>
      </c>
      <c r="G100">
        <v>1.9418</v>
      </c>
    </row>
    <row r="101" spans="1:7">
      <c r="A101" s="4" t="s">
        <v>1</v>
      </c>
      <c r="B101">
        <v>0</v>
      </c>
      <c r="C101">
        <v>0.13150000000000001</v>
      </c>
      <c r="D101">
        <v>0.2964</v>
      </c>
      <c r="E101">
        <v>0.58279999999999998</v>
      </c>
      <c r="F101">
        <v>0.93120000000000003</v>
      </c>
      <c r="G101">
        <v>1.7287999999999999</v>
      </c>
    </row>
    <row r="102" spans="1:7">
      <c r="A102" s="4" t="s">
        <v>1</v>
      </c>
      <c r="B102">
        <v>0</v>
      </c>
      <c r="C102">
        <v>4.4699999999999997E-2</v>
      </c>
      <c r="D102">
        <v>0.1096</v>
      </c>
      <c r="E102">
        <v>0.16800000000000001</v>
      </c>
      <c r="F102">
        <v>0.4299</v>
      </c>
      <c r="G102">
        <v>0.83530000000000004</v>
      </c>
    </row>
    <row r="105" spans="1:7">
      <c r="A105">
        <v>0</v>
      </c>
      <c r="B105">
        <v>0</v>
      </c>
    </row>
    <row r="106" spans="1:7">
      <c r="A106">
        <v>3</v>
      </c>
      <c r="B106">
        <v>0.20649999999999999</v>
      </c>
    </row>
    <row r="107" spans="1:7">
      <c r="A107">
        <v>6</v>
      </c>
      <c r="B107">
        <v>0.3861</v>
      </c>
    </row>
    <row r="108" spans="1:7">
      <c r="A108">
        <v>12</v>
      </c>
      <c r="B108">
        <v>0.75060000000000004</v>
      </c>
    </row>
    <row r="109" spans="1:7">
      <c r="A109">
        <v>24</v>
      </c>
      <c r="B109">
        <v>1.1687000000000001</v>
      </c>
    </row>
    <row r="110" spans="1:7">
      <c r="A110">
        <v>48</v>
      </c>
      <c r="B110">
        <v>1.9418</v>
      </c>
    </row>
    <row r="115" spans="1:2">
      <c r="A115">
        <v>0</v>
      </c>
      <c r="B115">
        <v>0</v>
      </c>
    </row>
    <row r="116" spans="1:2">
      <c r="A116">
        <v>3</v>
      </c>
      <c r="B116">
        <v>0.13150000000000001</v>
      </c>
    </row>
    <row r="117" spans="1:2">
      <c r="A117">
        <v>6</v>
      </c>
      <c r="B117">
        <v>0.2964</v>
      </c>
    </row>
    <row r="118" spans="1:2">
      <c r="A118">
        <v>12</v>
      </c>
      <c r="B118">
        <v>0.58279999999999998</v>
      </c>
    </row>
    <row r="119" spans="1:2">
      <c r="A119">
        <v>24</v>
      </c>
      <c r="B119">
        <v>0.93120000000000003</v>
      </c>
    </row>
    <row r="120" spans="1:2">
      <c r="A120">
        <v>48</v>
      </c>
      <c r="B120">
        <v>1.7287999999999999</v>
      </c>
    </row>
    <row r="126" spans="1:2">
      <c r="A126">
        <v>0</v>
      </c>
      <c r="B126">
        <v>0</v>
      </c>
    </row>
    <row r="127" spans="1:2">
      <c r="A127">
        <v>3</v>
      </c>
      <c r="B127">
        <v>4.4699999999999997E-2</v>
      </c>
    </row>
    <row r="128" spans="1:2">
      <c r="A128">
        <v>6</v>
      </c>
      <c r="B128">
        <v>0.1096</v>
      </c>
    </row>
    <row r="129" spans="1:2">
      <c r="A129">
        <v>12</v>
      </c>
      <c r="B129">
        <v>0.16800000000000001</v>
      </c>
    </row>
    <row r="130" spans="1:2">
      <c r="A130">
        <v>24</v>
      </c>
      <c r="B130">
        <v>0.4299</v>
      </c>
    </row>
    <row r="131" spans="1:2">
      <c r="A131">
        <v>48</v>
      </c>
      <c r="B131">
        <v>0.83530000000000004</v>
      </c>
    </row>
  </sheetData>
  <mergeCells count="3">
    <mergeCell ref="A5:F5"/>
    <mergeCell ref="B6:E6"/>
    <mergeCell ref="A6:A7"/>
  </mergeCells>
  <phoneticPr fontId="6" type="noConversion"/>
  <pageMargins left="0.75" right="0.75" top="1" bottom="1" header="0.51180555555555596" footer="0.51180555555555596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137"/>
  <sheetViews>
    <sheetView tabSelected="1" zoomScale="175" zoomScaleNormal="175" workbookViewId="0">
      <selection sqref="A1:G140"/>
    </sheetView>
  </sheetViews>
  <sheetFormatPr defaultColWidth="9" defaultRowHeight="13.5"/>
  <cols>
    <col min="2" max="2" width="10.5" bestFit="1" customWidth="1"/>
    <col min="5" max="6" width="12.625"/>
  </cols>
  <sheetData>
    <row r="1" spans="1:7">
      <c r="A1" s="15" t="s">
        <v>171</v>
      </c>
      <c r="B1" s="43">
        <v>43381</v>
      </c>
    </row>
    <row r="2" spans="1:7">
      <c r="A2" s="15" t="s">
        <v>172</v>
      </c>
      <c r="B2" s="15" t="s">
        <v>173</v>
      </c>
    </row>
    <row r="3" spans="1:7">
      <c r="A3" s="15" t="s">
        <v>177</v>
      </c>
      <c r="B3" s="42" t="s">
        <v>176</v>
      </c>
    </row>
    <row r="4" spans="1:7">
      <c r="A4" s="15" t="s">
        <v>175</v>
      </c>
    </row>
    <row r="5" spans="1:7">
      <c r="A5" s="58" t="s">
        <v>108</v>
      </c>
      <c r="B5" s="58"/>
      <c r="C5" s="58"/>
      <c r="D5" s="58"/>
      <c r="E5" s="58"/>
      <c r="F5" s="58"/>
    </row>
    <row r="6" spans="1:7">
      <c r="A6" s="58" t="s">
        <v>0</v>
      </c>
      <c r="B6" s="58" t="s">
        <v>1</v>
      </c>
      <c r="C6" s="58"/>
      <c r="D6" s="58"/>
      <c r="E6" s="58"/>
    </row>
    <row r="7" spans="1:7">
      <c r="A7" s="58"/>
      <c r="B7" t="s">
        <v>2</v>
      </c>
      <c r="C7" t="s">
        <v>3</v>
      </c>
      <c r="D7" t="s">
        <v>4</v>
      </c>
      <c r="E7" t="s">
        <v>5</v>
      </c>
      <c r="F7" t="s">
        <v>6</v>
      </c>
      <c r="G7" s="15" t="s">
        <v>113</v>
      </c>
    </row>
    <row r="8" spans="1:7">
      <c r="A8" t="s">
        <v>7</v>
      </c>
      <c r="B8" s="2">
        <v>0.39240000000000003</v>
      </c>
      <c r="C8" s="2">
        <v>0.3342</v>
      </c>
      <c r="D8" s="2">
        <v>0.33950000000000002</v>
      </c>
      <c r="E8" s="2">
        <f>AVERAGE(B8:D8)</f>
        <v>0.35536666666666666</v>
      </c>
      <c r="F8" s="2">
        <f>STDEV(B8:D8)</f>
        <v>3.218110211495788E-2</v>
      </c>
      <c r="G8">
        <f>5*(E8-0.08)/0.0168</f>
        <v>81.95436507936509</v>
      </c>
    </row>
    <row r="9" spans="1:7">
      <c r="A9" t="s">
        <v>8</v>
      </c>
      <c r="B9" s="2">
        <v>0.504</v>
      </c>
      <c r="C9" s="2">
        <v>0.43680000000000002</v>
      </c>
      <c r="D9" s="2">
        <v>0.47889999999999999</v>
      </c>
      <c r="E9" s="2">
        <f t="shared" ref="E9:E72" si="0">AVERAGE(B9:D9)</f>
        <v>0.47323333333333339</v>
      </c>
      <c r="F9" s="2">
        <f t="shared" ref="F9:F72" si="1">STDEV(B9:D9)</f>
        <v>3.3956491770105089E-2</v>
      </c>
      <c r="G9">
        <f t="shared" ref="G9:G37" si="2">5*(E9-0.08)/0.0168</f>
        <v>117.03373015873018</v>
      </c>
    </row>
    <row r="10" spans="1:7">
      <c r="A10" t="s">
        <v>9</v>
      </c>
      <c r="B10" s="2">
        <v>0.25340000000000001</v>
      </c>
      <c r="C10" s="2">
        <v>0.25209999999999999</v>
      </c>
      <c r="D10" s="2">
        <v>0.21809999999999999</v>
      </c>
      <c r="E10" s="2">
        <f t="shared" si="0"/>
        <v>0.2412</v>
      </c>
      <c r="F10" s="2">
        <f t="shared" si="1"/>
        <v>2.0015743803316405E-2</v>
      </c>
      <c r="G10">
        <f t="shared" si="2"/>
        <v>47.976190476190482</v>
      </c>
    </row>
    <row r="11" spans="1:7">
      <c r="A11" t="s">
        <v>10</v>
      </c>
      <c r="B11" s="2">
        <v>0.24160000000000001</v>
      </c>
      <c r="C11" s="2">
        <v>0.24709999999999999</v>
      </c>
      <c r="D11" s="2">
        <v>0.25369999999999998</v>
      </c>
      <c r="E11" s="2">
        <f t="shared" si="0"/>
        <v>0.24746666666666664</v>
      </c>
      <c r="F11" s="2">
        <f t="shared" si="1"/>
        <v>6.0583276020146981E-3</v>
      </c>
      <c r="G11">
        <f t="shared" si="2"/>
        <v>49.841269841269842</v>
      </c>
    </row>
    <row r="12" spans="1:7">
      <c r="A12" t="s">
        <v>11</v>
      </c>
      <c r="B12" s="2">
        <v>0.32390000000000002</v>
      </c>
      <c r="C12" s="2">
        <v>0.31419999999999998</v>
      </c>
      <c r="D12" s="2">
        <v>0.31469999999999998</v>
      </c>
      <c r="E12" s="2">
        <f t="shared" si="0"/>
        <v>0.31759999999999999</v>
      </c>
      <c r="F12" s="2">
        <f t="shared" si="1"/>
        <v>5.4616847217685734E-3</v>
      </c>
      <c r="G12">
        <f t="shared" si="2"/>
        <v>70.714285714285722</v>
      </c>
    </row>
    <row r="13" spans="1:7">
      <c r="A13" t="s">
        <v>12</v>
      </c>
      <c r="B13" s="2">
        <v>0.24379999999999999</v>
      </c>
      <c r="C13" s="2">
        <v>0.2011</v>
      </c>
      <c r="D13" s="2">
        <v>0.19819999999999999</v>
      </c>
      <c r="E13" s="2">
        <f t="shared" si="0"/>
        <v>0.21436666666666668</v>
      </c>
      <c r="F13" s="2">
        <f t="shared" si="1"/>
        <v>2.553122271520368E-2</v>
      </c>
      <c r="G13">
        <f t="shared" si="2"/>
        <v>39.990079365079374</v>
      </c>
    </row>
    <row r="14" spans="1:7">
      <c r="A14" t="s">
        <v>13</v>
      </c>
      <c r="B14" s="2">
        <v>0.2959</v>
      </c>
      <c r="C14" s="2">
        <v>0.29399999999999998</v>
      </c>
      <c r="D14" s="2">
        <v>0.24279999999999999</v>
      </c>
      <c r="E14" s="2">
        <f t="shared" si="0"/>
        <v>0.27756666666666668</v>
      </c>
      <c r="F14" s="2">
        <f t="shared" si="1"/>
        <v>3.0123800114416396E-2</v>
      </c>
      <c r="G14">
        <f t="shared" si="2"/>
        <v>58.799603174603178</v>
      </c>
    </row>
    <row r="15" spans="1:7">
      <c r="A15" t="s">
        <v>14</v>
      </c>
      <c r="B15" s="2">
        <v>0.96870000000000001</v>
      </c>
      <c r="C15" s="2">
        <v>0.92569999999999997</v>
      </c>
      <c r="D15" s="2">
        <v>0.83109999999999995</v>
      </c>
      <c r="E15" s="2">
        <f t="shared" si="0"/>
        <v>0.90850000000000009</v>
      </c>
      <c r="F15" s="2">
        <f t="shared" si="1"/>
        <v>7.0394033838100598E-2</v>
      </c>
      <c r="G15">
        <f t="shared" si="2"/>
        <v>246.57738095238102</v>
      </c>
    </row>
    <row r="16" spans="1:7">
      <c r="A16" t="s">
        <v>15</v>
      </c>
      <c r="B16" s="2">
        <v>0.1981</v>
      </c>
      <c r="C16" s="2">
        <v>0.25719999999999998</v>
      </c>
      <c r="D16" s="2">
        <v>0.2019</v>
      </c>
      <c r="E16" s="2">
        <f t="shared" si="0"/>
        <v>0.21906666666666666</v>
      </c>
      <c r="F16" s="2">
        <f t="shared" si="1"/>
        <v>3.3079046741605549E-2</v>
      </c>
      <c r="G16">
        <f t="shared" si="2"/>
        <v>41.388888888888893</v>
      </c>
    </row>
    <row r="17" spans="1:7">
      <c r="A17" t="s">
        <v>16</v>
      </c>
      <c r="B17" s="2">
        <v>0.41610000000000003</v>
      </c>
      <c r="C17" s="2">
        <v>0.49380000000000002</v>
      </c>
      <c r="D17" s="2">
        <v>0.38009999999999999</v>
      </c>
      <c r="E17" s="2">
        <f t="shared" si="0"/>
        <v>0.43</v>
      </c>
      <c r="F17" s="2">
        <f t="shared" si="1"/>
        <v>5.8110498190946033E-2</v>
      </c>
      <c r="G17">
        <f t="shared" si="2"/>
        <v>104.16666666666667</v>
      </c>
    </row>
    <row r="18" spans="1:7">
      <c r="A18" s="31" t="s">
        <v>17</v>
      </c>
      <c r="B18" s="32">
        <v>3.0312000000000001</v>
      </c>
      <c r="C18" s="32">
        <v>2.8904999999999998</v>
      </c>
      <c r="D18" s="32">
        <v>2.9207000000000001</v>
      </c>
      <c r="E18" s="25">
        <f t="shared" si="0"/>
        <v>2.9474666666666667</v>
      </c>
      <c r="F18" s="2">
        <f t="shared" si="1"/>
        <v>7.407066445858021E-2</v>
      </c>
      <c r="G18" s="31">
        <f t="shared" si="2"/>
        <v>853.41269841269843</v>
      </c>
    </row>
    <row r="19" spans="1:7">
      <c r="A19" t="s">
        <v>18</v>
      </c>
      <c r="B19" s="2">
        <v>0.23150000000000001</v>
      </c>
      <c r="C19" s="2">
        <v>0.1973</v>
      </c>
      <c r="D19" s="2">
        <v>0.22309999999999999</v>
      </c>
      <c r="E19" s="2">
        <f t="shared" si="0"/>
        <v>0.21730000000000002</v>
      </c>
      <c r="F19" s="2">
        <f t="shared" si="1"/>
        <v>1.7822457742971198E-2</v>
      </c>
      <c r="G19">
        <f t="shared" si="2"/>
        <v>40.863095238095248</v>
      </c>
    </row>
    <row r="20" spans="1:7">
      <c r="A20" t="s">
        <v>19</v>
      </c>
      <c r="B20" s="2">
        <v>0.14630000000000001</v>
      </c>
      <c r="C20" s="2">
        <v>0.13300000000000001</v>
      </c>
      <c r="D20" s="2">
        <v>0.1111</v>
      </c>
      <c r="E20" s="2">
        <f t="shared" si="0"/>
        <v>0.13013333333333332</v>
      </c>
      <c r="F20" s="2">
        <f t="shared" si="1"/>
        <v>1.7774232285343375E-2</v>
      </c>
      <c r="G20">
        <f t="shared" si="2"/>
        <v>14.920634920634917</v>
      </c>
    </row>
    <row r="21" spans="1:7">
      <c r="A21" t="s">
        <v>20</v>
      </c>
      <c r="B21" s="2">
        <v>0.1507</v>
      </c>
      <c r="C21" s="2">
        <v>0.13370000000000001</v>
      </c>
      <c r="D21" s="2">
        <v>0.15459999999999999</v>
      </c>
      <c r="E21" s="2">
        <f t="shared" si="0"/>
        <v>0.14633333333333332</v>
      </c>
      <c r="F21" s="2">
        <f t="shared" si="1"/>
        <v>1.1113205358191356E-2</v>
      </c>
      <c r="G21">
        <f t="shared" si="2"/>
        <v>19.742063492063487</v>
      </c>
    </row>
    <row r="22" spans="1:7">
      <c r="A22" t="s">
        <v>21</v>
      </c>
      <c r="B22" s="2">
        <v>0.21959999999999999</v>
      </c>
      <c r="C22" s="2">
        <v>0.2681</v>
      </c>
      <c r="D22" s="2">
        <v>0.32879999999999998</v>
      </c>
      <c r="E22" s="2">
        <f t="shared" si="0"/>
        <v>0.27216666666666667</v>
      </c>
      <c r="F22" s="2">
        <f t="shared" si="1"/>
        <v>5.4713465740467745E-2</v>
      </c>
      <c r="G22">
        <f t="shared" si="2"/>
        <v>57.192460317460316</v>
      </c>
    </row>
    <row r="23" spans="1:7">
      <c r="A23" t="s">
        <v>22</v>
      </c>
      <c r="B23" s="2">
        <v>0.96599999999999997</v>
      </c>
      <c r="C23" s="2">
        <v>1.1052</v>
      </c>
      <c r="D23" s="2">
        <v>0.97499999999999998</v>
      </c>
      <c r="E23" s="2">
        <f t="shared" si="0"/>
        <v>1.0154000000000001</v>
      </c>
      <c r="F23" s="2">
        <f t="shared" si="1"/>
        <v>7.7899165592447736E-2</v>
      </c>
      <c r="G23">
        <f t="shared" si="2"/>
        <v>278.39285714285717</v>
      </c>
    </row>
    <row r="24" spans="1:7">
      <c r="A24" t="s">
        <v>23</v>
      </c>
      <c r="B24" s="2">
        <v>0.23599999999999999</v>
      </c>
      <c r="C24" s="2">
        <v>0.2394</v>
      </c>
      <c r="D24" s="2">
        <v>0.22900000000000001</v>
      </c>
      <c r="E24" s="2">
        <f t="shared" si="0"/>
        <v>0.23480000000000001</v>
      </c>
      <c r="F24" s="2">
        <f t="shared" si="1"/>
        <v>5.3028294334251354E-3</v>
      </c>
      <c r="G24">
        <f t="shared" si="2"/>
        <v>46.071428571428577</v>
      </c>
    </row>
    <row r="25" spans="1:7">
      <c r="A25" t="s">
        <v>24</v>
      </c>
      <c r="B25" s="2">
        <v>0.2472</v>
      </c>
      <c r="C25" s="2">
        <v>0.23769999999999999</v>
      </c>
      <c r="D25" s="2">
        <v>0.14330000000000001</v>
      </c>
      <c r="E25" s="2">
        <f t="shared" si="0"/>
        <v>0.2094</v>
      </c>
      <c r="F25" s="2">
        <f t="shared" si="1"/>
        <v>5.7441013222261313E-2</v>
      </c>
      <c r="G25">
        <f t="shared" si="2"/>
        <v>38.511904761904766</v>
      </c>
    </row>
    <row r="26" spans="1:7">
      <c r="A26" t="s">
        <v>25</v>
      </c>
      <c r="B26" s="2">
        <v>0.15029999999999999</v>
      </c>
      <c r="C26" s="2">
        <v>0.13639999999999999</v>
      </c>
      <c r="D26" s="2">
        <v>0.157</v>
      </c>
      <c r="E26" s="2">
        <f t="shared" si="0"/>
        <v>0.1479</v>
      </c>
      <c r="F26" s="2">
        <f t="shared" si="1"/>
        <v>1.0507616285342743E-2</v>
      </c>
      <c r="G26">
        <f t="shared" si="2"/>
        <v>20.208333333333336</v>
      </c>
    </row>
    <row r="27" spans="1:7">
      <c r="A27" t="s">
        <v>26</v>
      </c>
      <c r="B27" s="2">
        <v>0.18160000000000001</v>
      </c>
      <c r="C27" s="2">
        <v>0.17610000000000001</v>
      </c>
      <c r="D27" s="2">
        <v>0.20669999999999999</v>
      </c>
      <c r="E27" s="2">
        <f t="shared" si="0"/>
        <v>0.18813333333333335</v>
      </c>
      <c r="F27" s="2">
        <f t="shared" si="1"/>
        <v>1.6312674009288909E-2</v>
      </c>
      <c r="G27">
        <f t="shared" si="2"/>
        <v>32.182539682539691</v>
      </c>
    </row>
    <row r="28" spans="1:7">
      <c r="A28" t="s">
        <v>27</v>
      </c>
      <c r="B28" s="2">
        <v>0.29389999999999999</v>
      </c>
      <c r="C28" s="2">
        <v>0.24510000000000001</v>
      </c>
      <c r="D28" s="2">
        <v>0.1855</v>
      </c>
      <c r="E28" s="2">
        <f t="shared" si="0"/>
        <v>0.24150000000000002</v>
      </c>
      <c r="F28" s="2">
        <f t="shared" si="1"/>
        <v>5.4289593846334694E-2</v>
      </c>
      <c r="G28">
        <f t="shared" si="2"/>
        <v>48.065476190476197</v>
      </c>
    </row>
    <row r="29" spans="1:7">
      <c r="A29" t="s">
        <v>28</v>
      </c>
      <c r="B29" s="2">
        <v>8.4900000000000003E-2</v>
      </c>
      <c r="C29" s="2">
        <v>6.5299999999999997E-2</v>
      </c>
      <c r="D29" s="2">
        <v>7.7499999999999999E-2</v>
      </c>
      <c r="E29" s="2">
        <f t="shared" si="0"/>
        <v>7.5900000000000009E-2</v>
      </c>
      <c r="F29" s="2">
        <f t="shared" si="1"/>
        <v>9.8974744253268656E-3</v>
      </c>
      <c r="G29">
        <f t="shared" si="2"/>
        <v>-1.2202380952380931</v>
      </c>
    </row>
    <row r="30" spans="1:7">
      <c r="A30" t="s">
        <v>29</v>
      </c>
      <c r="B30" s="2">
        <v>0.1646</v>
      </c>
      <c r="C30" s="2">
        <v>0.20399999999999999</v>
      </c>
      <c r="D30" s="2">
        <v>0.18360000000000001</v>
      </c>
      <c r="E30" s="2">
        <f t="shared" si="0"/>
        <v>0.18406666666666668</v>
      </c>
      <c r="F30" s="2">
        <f t="shared" si="1"/>
        <v>1.9704145079990944E-2</v>
      </c>
      <c r="G30">
        <f t="shared" si="2"/>
        <v>30.972222222222229</v>
      </c>
    </row>
    <row r="31" spans="1:7">
      <c r="A31" t="s">
        <v>30</v>
      </c>
      <c r="B31" s="2">
        <v>6.13E-2</v>
      </c>
      <c r="C31" s="2">
        <v>4.3200000000000002E-2</v>
      </c>
      <c r="D31" s="2">
        <v>8.9800000000000005E-2</v>
      </c>
      <c r="E31" s="2">
        <f t="shared" si="0"/>
        <v>6.4766666666666681E-2</v>
      </c>
      <c r="F31" s="2">
        <f t="shared" si="1"/>
        <v>2.3492622955586115E-2</v>
      </c>
      <c r="G31">
        <f t="shared" si="2"/>
        <v>-4.5337301587301555</v>
      </c>
    </row>
    <row r="32" spans="1:7">
      <c r="A32" t="s">
        <v>31</v>
      </c>
      <c r="B32" s="2">
        <v>8.4400000000000003E-2</v>
      </c>
      <c r="C32" s="2">
        <v>8.9399999999999993E-2</v>
      </c>
      <c r="D32" s="2">
        <v>8.0199999999999994E-2</v>
      </c>
      <c r="E32" s="2">
        <f t="shared" si="0"/>
        <v>8.4666666666666668E-2</v>
      </c>
      <c r="F32" s="2">
        <f t="shared" si="1"/>
        <v>4.6057934531775662E-3</v>
      </c>
      <c r="G32">
        <f t="shared" si="2"/>
        <v>1.3888888888888888</v>
      </c>
    </row>
    <row r="33" spans="1:7">
      <c r="A33" t="s">
        <v>32</v>
      </c>
      <c r="B33" s="2">
        <v>0.2107</v>
      </c>
      <c r="C33" s="2">
        <v>0.20219999999999999</v>
      </c>
      <c r="D33" s="2">
        <v>0.2056</v>
      </c>
      <c r="E33" s="2">
        <f t="shared" si="0"/>
        <v>0.20616666666666669</v>
      </c>
      <c r="F33" s="2">
        <f t="shared" si="1"/>
        <v>4.2782395133200944E-3</v>
      </c>
      <c r="G33">
        <f t="shared" si="2"/>
        <v>37.549603174603192</v>
      </c>
    </row>
    <row r="34" spans="1:7">
      <c r="A34" t="s">
        <v>33</v>
      </c>
      <c r="B34" s="2">
        <v>0.1366</v>
      </c>
      <c r="C34" s="2">
        <v>0.14580000000000001</v>
      </c>
      <c r="D34" s="2">
        <v>0.1757</v>
      </c>
      <c r="E34" s="2">
        <f t="shared" si="0"/>
        <v>0.15269999999999997</v>
      </c>
      <c r="F34" s="2">
        <f t="shared" si="1"/>
        <v>2.0442847159826038E-2</v>
      </c>
      <c r="G34">
        <f t="shared" si="2"/>
        <v>21.636904761904756</v>
      </c>
    </row>
    <row r="35" spans="1:7">
      <c r="A35" t="s">
        <v>34</v>
      </c>
      <c r="B35" s="2">
        <v>5.9499999999999997E-2</v>
      </c>
      <c r="C35" s="2">
        <v>7.9200000000000007E-2</v>
      </c>
      <c r="D35" s="2">
        <v>0.2021</v>
      </c>
      <c r="E35" s="2">
        <f t="shared" si="0"/>
        <v>0.11359999999999999</v>
      </c>
      <c r="F35" s="2">
        <f t="shared" si="1"/>
        <v>7.7273604807851434E-2</v>
      </c>
      <c r="G35">
        <f t="shared" si="2"/>
        <v>9.9999999999999982</v>
      </c>
    </row>
    <row r="36" spans="1:7">
      <c r="A36" t="s">
        <v>35</v>
      </c>
      <c r="B36" s="2">
        <v>0.18160000000000001</v>
      </c>
      <c r="C36" s="2">
        <v>0.19439999999999999</v>
      </c>
      <c r="D36" s="2">
        <v>0.1913</v>
      </c>
      <c r="E36" s="2">
        <f t="shared" si="0"/>
        <v>0.18910000000000002</v>
      </c>
      <c r="F36" s="2">
        <f t="shared" si="1"/>
        <v>6.6775744099186081E-3</v>
      </c>
      <c r="G36">
        <f t="shared" si="2"/>
        <v>32.470238095238102</v>
      </c>
    </row>
    <row r="37" spans="1:7">
      <c r="A37" t="s">
        <v>36</v>
      </c>
      <c r="B37" s="2">
        <v>0.1014</v>
      </c>
      <c r="C37" s="2">
        <v>0.10539999999999999</v>
      </c>
      <c r="D37" s="2">
        <v>8.7099999999999997E-2</v>
      </c>
      <c r="E37" s="2">
        <f t="shared" si="0"/>
        <v>9.796666666666666E-2</v>
      </c>
      <c r="F37" s="2">
        <f t="shared" si="1"/>
        <v>9.6209840106578157E-3</v>
      </c>
      <c r="G37">
        <f t="shared" si="2"/>
        <v>5.3472222222222205</v>
      </c>
    </row>
    <row r="38" spans="1:7">
      <c r="A38" t="s">
        <v>37</v>
      </c>
      <c r="B38" s="2">
        <v>0.56699999999999995</v>
      </c>
      <c r="C38" s="2">
        <v>0.39179999999999998</v>
      </c>
      <c r="D38" s="2">
        <v>0.45129999999999998</v>
      </c>
      <c r="E38" s="2">
        <f t="shared" si="0"/>
        <v>0.4700333333333333</v>
      </c>
      <c r="F38" s="2">
        <f t="shared" si="1"/>
        <v>8.9089636509154788E-2</v>
      </c>
      <c r="G38">
        <f>5*(E38-0.1688)/0.0156</f>
        <v>96.549145299145295</v>
      </c>
    </row>
    <row r="39" spans="1:7">
      <c r="A39" t="s">
        <v>38</v>
      </c>
      <c r="B39" s="2">
        <v>9.9000000000000005E-2</v>
      </c>
      <c r="C39" s="2">
        <v>9.0700000000000003E-2</v>
      </c>
      <c r="D39" s="2">
        <v>0.12740000000000001</v>
      </c>
      <c r="E39" s="2">
        <f t="shared" si="0"/>
        <v>0.10570000000000002</v>
      </c>
      <c r="F39" s="2">
        <f t="shared" si="1"/>
        <v>1.924551895896795E-2</v>
      </c>
      <c r="G39">
        <f t="shared" ref="G39:G67" si="3">5*(E39-0.1688)/0.0156</f>
        <v>-20.224358974358971</v>
      </c>
    </row>
    <row r="40" spans="1:7">
      <c r="A40" t="s">
        <v>39</v>
      </c>
      <c r="B40" s="2">
        <v>0.30869999999999997</v>
      </c>
      <c r="C40" s="2">
        <v>0.31850000000000001</v>
      </c>
      <c r="D40" s="2">
        <v>0.38250000000000001</v>
      </c>
      <c r="E40" s="2">
        <f t="shared" si="0"/>
        <v>0.33656666666666668</v>
      </c>
      <c r="F40" s="2">
        <f t="shared" si="1"/>
        <v>4.0080086493585645E-2</v>
      </c>
      <c r="G40">
        <f t="shared" si="3"/>
        <v>53.771367521367523</v>
      </c>
    </row>
    <row r="41" spans="1:7">
      <c r="A41" t="s">
        <v>40</v>
      </c>
      <c r="B41" s="2">
        <v>0.22070000000000001</v>
      </c>
      <c r="C41" s="2">
        <v>0.25159999999999999</v>
      </c>
      <c r="D41" s="2">
        <v>0.19420000000000001</v>
      </c>
      <c r="E41" s="2">
        <f t="shared" si="0"/>
        <v>0.22216666666666665</v>
      </c>
      <c r="F41" s="2">
        <f t="shared" si="1"/>
        <v>2.8728093102977314E-2</v>
      </c>
      <c r="G41">
        <f t="shared" si="3"/>
        <v>17.104700854700852</v>
      </c>
    </row>
    <row r="42" spans="1:7">
      <c r="A42" t="s">
        <v>41</v>
      </c>
      <c r="B42" s="2">
        <v>0.1857</v>
      </c>
      <c r="C42" s="2">
        <v>0.1172</v>
      </c>
      <c r="D42" s="2">
        <v>0.11799999999999999</v>
      </c>
      <c r="E42" s="2">
        <f t="shared" si="0"/>
        <v>0.14030000000000001</v>
      </c>
      <c r="F42" s="2">
        <f t="shared" si="1"/>
        <v>3.9319587993772269E-2</v>
      </c>
      <c r="G42">
        <f t="shared" si="3"/>
        <v>-9.134615384615385</v>
      </c>
    </row>
    <row r="43" spans="1:7">
      <c r="A43" t="s">
        <v>42</v>
      </c>
      <c r="B43" s="2">
        <v>0.1988</v>
      </c>
      <c r="C43" s="2">
        <v>0.22689999999999999</v>
      </c>
      <c r="D43" s="2">
        <v>0.21920000000000001</v>
      </c>
      <c r="E43" s="2">
        <f t="shared" si="0"/>
        <v>0.21496666666666667</v>
      </c>
      <c r="F43" s="2">
        <f t="shared" si="1"/>
        <v>1.452044535588813E-2</v>
      </c>
      <c r="G43">
        <f t="shared" si="3"/>
        <v>14.797008547008547</v>
      </c>
    </row>
    <row r="44" spans="1:7">
      <c r="A44" t="s">
        <v>43</v>
      </c>
      <c r="B44" s="2">
        <v>0.36499999999999999</v>
      </c>
      <c r="C44" s="2">
        <v>0.49840000000000001</v>
      </c>
      <c r="D44" s="2">
        <v>0.35299999999999998</v>
      </c>
      <c r="E44" s="2">
        <f t="shared" si="0"/>
        <v>0.40546666666666664</v>
      </c>
      <c r="F44" s="2">
        <f t="shared" si="1"/>
        <v>8.0705968387309104E-2</v>
      </c>
      <c r="G44">
        <f t="shared" si="3"/>
        <v>75.854700854700852</v>
      </c>
    </row>
    <row r="45" spans="1:7">
      <c r="A45" t="s">
        <v>44</v>
      </c>
      <c r="B45" s="2">
        <v>0.309</v>
      </c>
      <c r="C45" s="2">
        <v>0.2702</v>
      </c>
      <c r="D45" s="2">
        <v>0.3679</v>
      </c>
      <c r="E45" s="2">
        <f t="shared" si="0"/>
        <v>0.31569999999999998</v>
      </c>
      <c r="F45" s="2">
        <f t="shared" si="1"/>
        <v>4.919339386543696E-2</v>
      </c>
      <c r="G45">
        <f t="shared" si="3"/>
        <v>47.083333333333329</v>
      </c>
    </row>
    <row r="46" spans="1:7">
      <c r="A46" t="s">
        <v>45</v>
      </c>
      <c r="B46" s="2">
        <v>0.37469999999999998</v>
      </c>
      <c r="C46" s="2">
        <v>0.44359999999999999</v>
      </c>
      <c r="D46" s="2">
        <v>0.37380000000000002</v>
      </c>
      <c r="E46" s="2">
        <f t="shared" si="0"/>
        <v>0.39736666666666665</v>
      </c>
      <c r="F46" s="2">
        <f t="shared" si="1"/>
        <v>4.0041769857654494E-2</v>
      </c>
      <c r="G46">
        <f t="shared" si="3"/>
        <v>73.258547008546998</v>
      </c>
    </row>
    <row r="47" spans="1:7">
      <c r="A47" t="s">
        <v>46</v>
      </c>
      <c r="B47" s="2">
        <v>0.29780000000000001</v>
      </c>
      <c r="C47" s="2">
        <v>0.21340000000000001</v>
      </c>
      <c r="D47" s="2">
        <v>0.25629999999999997</v>
      </c>
      <c r="E47" s="2">
        <f t="shared" si="0"/>
        <v>0.2558333333333333</v>
      </c>
      <c r="F47" s="2">
        <f t="shared" si="1"/>
        <v>4.2201935184696643E-2</v>
      </c>
      <c r="G47">
        <f t="shared" si="3"/>
        <v>27.895299145299134</v>
      </c>
    </row>
    <row r="48" spans="1:7">
      <c r="A48" t="s">
        <v>47</v>
      </c>
      <c r="B48" s="2"/>
      <c r="C48" s="2">
        <v>2.1890999999999998</v>
      </c>
      <c r="D48" s="2">
        <v>2.4388999999999998</v>
      </c>
      <c r="E48" s="2">
        <f t="shared" si="0"/>
        <v>2.3140000000000001</v>
      </c>
      <c r="F48" s="2">
        <f t="shared" si="1"/>
        <v>0.17663527394039452</v>
      </c>
      <c r="G48">
        <f t="shared" si="3"/>
        <v>687.56410256410254</v>
      </c>
    </row>
    <row r="49" spans="1:7">
      <c r="A49" t="s">
        <v>48</v>
      </c>
      <c r="B49" s="2">
        <v>0.2122</v>
      </c>
      <c r="C49" s="2">
        <v>0.13739999999999999</v>
      </c>
      <c r="D49" s="2">
        <v>0.25309999999999999</v>
      </c>
      <c r="E49" s="2">
        <f t="shared" si="0"/>
        <v>0.2009</v>
      </c>
      <c r="F49" s="2">
        <f t="shared" si="1"/>
        <v>5.8671884237682333E-2</v>
      </c>
      <c r="G49">
        <f t="shared" si="3"/>
        <v>10.288461538461535</v>
      </c>
    </row>
    <row r="50" spans="1:7">
      <c r="A50" t="s">
        <v>49</v>
      </c>
      <c r="B50" s="2">
        <v>0.2908</v>
      </c>
      <c r="C50" s="2">
        <v>0.2024</v>
      </c>
      <c r="D50" s="2">
        <v>0.24490000000000001</v>
      </c>
      <c r="E50" s="2">
        <f t="shared" si="0"/>
        <v>0.24603333333333333</v>
      </c>
      <c r="F50" s="2">
        <f t="shared" si="1"/>
        <v>4.4210896092856257E-2</v>
      </c>
      <c r="G50">
        <f t="shared" si="3"/>
        <v>24.754273504273502</v>
      </c>
    </row>
    <row r="51" spans="1:7">
      <c r="A51" t="s">
        <v>50</v>
      </c>
      <c r="B51" s="2">
        <v>0.29270000000000002</v>
      </c>
      <c r="C51" s="2">
        <v>0.25190000000000001</v>
      </c>
      <c r="D51" s="2">
        <v>0.21160000000000001</v>
      </c>
      <c r="E51" s="2">
        <f t="shared" si="0"/>
        <v>0.25206666666666666</v>
      </c>
      <c r="F51" s="2">
        <f t="shared" si="1"/>
        <v>4.0550256883691259E-2</v>
      </c>
      <c r="G51">
        <f t="shared" si="3"/>
        <v>26.688034188034187</v>
      </c>
    </row>
    <row r="52" spans="1:7">
      <c r="A52" t="s">
        <v>51</v>
      </c>
      <c r="B52" s="2">
        <v>0.32340000000000002</v>
      </c>
      <c r="C52" s="2">
        <v>0.3054</v>
      </c>
      <c r="D52" s="2">
        <v>0.2455</v>
      </c>
      <c r="E52" s="2">
        <f t="shared" si="0"/>
        <v>0.29143333333333338</v>
      </c>
      <c r="F52" s="2">
        <f t="shared" si="1"/>
        <v>4.0784841955477935E-2</v>
      </c>
      <c r="G52">
        <f t="shared" si="3"/>
        <v>39.305555555555571</v>
      </c>
    </row>
    <row r="53" spans="1:7">
      <c r="A53" t="s">
        <v>52</v>
      </c>
      <c r="B53" s="2">
        <v>0.3448</v>
      </c>
      <c r="C53" s="2">
        <v>0.24390000000000001</v>
      </c>
      <c r="D53" s="2">
        <v>0.29270000000000002</v>
      </c>
      <c r="E53" s="2">
        <f t="shared" si="0"/>
        <v>0.29380000000000001</v>
      </c>
      <c r="F53" s="2">
        <f t="shared" si="1"/>
        <v>5.0458993251946853E-2</v>
      </c>
      <c r="G53">
        <f t="shared" si="3"/>
        <v>40.064102564102569</v>
      </c>
    </row>
    <row r="54" spans="1:7">
      <c r="A54" s="24" t="s">
        <v>53</v>
      </c>
      <c r="B54" s="25">
        <v>2.9338000000000002</v>
      </c>
      <c r="C54" s="25">
        <v>2.9426000000000001</v>
      </c>
      <c r="D54" s="25"/>
      <c r="E54" s="25">
        <f t="shared" si="0"/>
        <v>2.9382000000000001</v>
      </c>
      <c r="F54" s="2">
        <f t="shared" si="1"/>
        <v>6.2225396744415608E-3</v>
      </c>
      <c r="G54" s="24">
        <f t="shared" si="3"/>
        <v>887.62820512820531</v>
      </c>
    </row>
    <row r="55" spans="1:7">
      <c r="A55" t="s">
        <v>54</v>
      </c>
      <c r="B55" s="2">
        <v>0</v>
      </c>
      <c r="C55" s="2">
        <v>0</v>
      </c>
      <c r="D55" s="2">
        <v>0</v>
      </c>
      <c r="E55" s="2">
        <f t="shared" si="0"/>
        <v>0</v>
      </c>
      <c r="F55" s="2">
        <f t="shared" si="1"/>
        <v>0</v>
      </c>
      <c r="G55">
        <f t="shared" si="3"/>
        <v>-54.102564102564109</v>
      </c>
    </row>
    <row r="56" spans="1:7">
      <c r="A56" t="s">
        <v>55</v>
      </c>
      <c r="B56" s="2">
        <v>0.2651</v>
      </c>
      <c r="C56" s="2">
        <v>0.18640000000000001</v>
      </c>
      <c r="D56" s="2">
        <v>0.1888</v>
      </c>
      <c r="E56" s="2">
        <f t="shared" si="0"/>
        <v>0.21343333333333334</v>
      </c>
      <c r="F56" s="2">
        <f t="shared" si="1"/>
        <v>4.4760734280542738E-2</v>
      </c>
      <c r="G56">
        <f t="shared" si="3"/>
        <v>14.305555555555555</v>
      </c>
    </row>
    <row r="57" spans="1:7">
      <c r="A57" t="s">
        <v>56</v>
      </c>
      <c r="B57" s="2">
        <v>0</v>
      </c>
      <c r="C57" s="2">
        <v>0</v>
      </c>
      <c r="D57" s="2">
        <v>0</v>
      </c>
      <c r="E57" s="2">
        <f t="shared" si="0"/>
        <v>0</v>
      </c>
      <c r="F57" s="2">
        <f t="shared" si="1"/>
        <v>0</v>
      </c>
      <c r="G57">
        <f t="shared" si="3"/>
        <v>-54.102564102564109</v>
      </c>
    </row>
    <row r="58" spans="1:7">
      <c r="A58" t="s">
        <v>57</v>
      </c>
      <c r="B58" s="2">
        <v>0.10630000000000001</v>
      </c>
      <c r="C58" s="2">
        <v>0.14349999999999999</v>
      </c>
      <c r="D58" s="2">
        <v>7.51E-2</v>
      </c>
      <c r="E58" s="2">
        <f t="shared" si="0"/>
        <v>0.10829999999999999</v>
      </c>
      <c r="F58" s="2">
        <f t="shared" si="1"/>
        <v>3.4243831561319174E-2</v>
      </c>
      <c r="G58">
        <f t="shared" si="3"/>
        <v>-19.391025641025646</v>
      </c>
    </row>
    <row r="59" spans="1:7">
      <c r="A59" t="s">
        <v>58</v>
      </c>
      <c r="B59" s="2">
        <v>0.19570000000000001</v>
      </c>
      <c r="C59" s="2">
        <v>8.4099999999999994E-2</v>
      </c>
      <c r="D59" s="2">
        <v>0.15060000000000001</v>
      </c>
      <c r="E59" s="2">
        <f t="shared" si="0"/>
        <v>0.14346666666666666</v>
      </c>
      <c r="F59" s="2">
        <f t="shared" si="1"/>
        <v>5.6140923873172426E-2</v>
      </c>
      <c r="G59">
        <f t="shared" si="3"/>
        <v>-8.1196581196581246</v>
      </c>
    </row>
    <row r="60" spans="1:7">
      <c r="A60" t="s">
        <v>59</v>
      </c>
      <c r="B60" s="2">
        <v>0.45250000000000001</v>
      </c>
      <c r="C60" s="2">
        <v>0.4108</v>
      </c>
      <c r="D60" s="2">
        <v>0.38890000000000002</v>
      </c>
      <c r="E60" s="2">
        <f t="shared" si="0"/>
        <v>0.41739999999999999</v>
      </c>
      <c r="F60" s="2">
        <f t="shared" si="1"/>
        <v>3.2309596097754564E-2</v>
      </c>
      <c r="G60">
        <f t="shared" si="3"/>
        <v>79.679487179487182</v>
      </c>
    </row>
    <row r="61" spans="1:7">
      <c r="A61" t="s">
        <v>60</v>
      </c>
      <c r="B61" s="2">
        <v>0.2248</v>
      </c>
      <c r="C61" s="2">
        <v>0.24160000000000001</v>
      </c>
      <c r="D61" s="2">
        <v>0.28349999999999997</v>
      </c>
      <c r="E61" s="2">
        <f t="shared" si="0"/>
        <v>0.24996666666666667</v>
      </c>
      <c r="F61" s="2">
        <f t="shared" si="1"/>
        <v>3.0231164935101598E-2</v>
      </c>
      <c r="G61">
        <f t="shared" si="3"/>
        <v>26.014957264957264</v>
      </c>
    </row>
    <row r="62" spans="1:7">
      <c r="A62" t="s">
        <v>61</v>
      </c>
      <c r="B62" s="2">
        <v>8.72E-2</v>
      </c>
      <c r="C62" s="2">
        <v>0.1101</v>
      </c>
      <c r="D62" s="2">
        <v>0.1305</v>
      </c>
      <c r="E62" s="2">
        <f t="shared" si="0"/>
        <v>0.10926666666666666</v>
      </c>
      <c r="F62" s="2">
        <f t="shared" si="1"/>
        <v>2.1662025143862573E-2</v>
      </c>
      <c r="G62">
        <f t="shared" si="3"/>
        <v>-19.081196581196583</v>
      </c>
    </row>
    <row r="63" spans="1:7">
      <c r="A63" t="s">
        <v>62</v>
      </c>
      <c r="B63" s="2"/>
      <c r="C63" s="2">
        <v>0.13250000000000001</v>
      </c>
      <c r="D63" s="2">
        <v>0.14860000000000001</v>
      </c>
      <c r="E63" s="2">
        <f t="shared" si="0"/>
        <v>0.14055000000000001</v>
      </c>
      <c r="F63" s="2">
        <f t="shared" si="1"/>
        <v>1.1384419177103419E-2</v>
      </c>
      <c r="G63">
        <f t="shared" si="3"/>
        <v>-9.0544871794871788</v>
      </c>
    </row>
    <row r="64" spans="1:7">
      <c r="A64" t="s">
        <v>63</v>
      </c>
      <c r="B64" s="2">
        <v>0.26319999999999999</v>
      </c>
      <c r="C64" s="2">
        <v>0.1774</v>
      </c>
      <c r="D64" s="2">
        <v>0.1648</v>
      </c>
      <c r="E64" s="2">
        <f t="shared" si="0"/>
        <v>0.20179999999999998</v>
      </c>
      <c r="F64" s="2">
        <f t="shared" si="1"/>
        <v>5.354586818793778E-2</v>
      </c>
      <c r="G64">
        <f t="shared" si="3"/>
        <v>10.57692307692307</v>
      </c>
    </row>
    <row r="65" spans="1:7">
      <c r="A65" t="s">
        <v>64</v>
      </c>
      <c r="B65" s="2">
        <v>0.29120000000000001</v>
      </c>
      <c r="C65" s="2">
        <v>0.26190000000000002</v>
      </c>
      <c r="D65" s="2">
        <v>0.2437</v>
      </c>
      <c r="E65" s="2">
        <f t="shared" si="0"/>
        <v>0.2656</v>
      </c>
      <c r="F65" s="2">
        <f t="shared" si="1"/>
        <v>2.3965183078791572E-2</v>
      </c>
      <c r="G65">
        <f t="shared" si="3"/>
        <v>31.025641025641026</v>
      </c>
    </row>
    <row r="66" spans="1:7">
      <c r="A66" t="s">
        <v>65</v>
      </c>
      <c r="B66" s="2">
        <v>4.1200000000000001E-2</v>
      </c>
      <c r="C66" s="2">
        <v>2.4299999999999999E-2</v>
      </c>
      <c r="D66" s="2">
        <v>3.8199999999999998E-2</v>
      </c>
      <c r="E66" s="2">
        <f t="shared" si="0"/>
        <v>3.4566666666666669E-2</v>
      </c>
      <c r="F66" s="2">
        <f t="shared" si="1"/>
        <v>9.0168361043845863E-3</v>
      </c>
      <c r="G66">
        <f t="shared" si="3"/>
        <v>-43.02350427350428</v>
      </c>
    </row>
    <row r="67" spans="1:7">
      <c r="A67" s="31" t="s">
        <v>66</v>
      </c>
      <c r="B67" s="32">
        <v>2.7187000000000001</v>
      </c>
      <c r="C67" s="32">
        <v>2.6263999999999998</v>
      </c>
      <c r="D67" s="32">
        <v>2.6534</v>
      </c>
      <c r="E67" s="25">
        <f t="shared" si="0"/>
        <v>2.6661666666666668</v>
      </c>
      <c r="F67" s="2">
        <f t="shared" si="1"/>
        <v>4.7455909361567877E-2</v>
      </c>
      <c r="G67" s="31">
        <f t="shared" si="3"/>
        <v>800.43803418803418</v>
      </c>
    </row>
    <row r="68" spans="1:7">
      <c r="A68" s="29" t="s">
        <v>67</v>
      </c>
      <c r="B68" s="30">
        <v>0.40110000000000001</v>
      </c>
      <c r="C68" s="30">
        <v>0.33229999999999998</v>
      </c>
      <c r="D68" s="30">
        <v>0.35239999999999999</v>
      </c>
      <c r="E68" s="2">
        <f t="shared" si="0"/>
        <v>0.36193333333333338</v>
      </c>
      <c r="F68" s="2">
        <f t="shared" si="1"/>
        <v>3.537687568643226E-2</v>
      </c>
      <c r="G68" s="29">
        <f>5*(E68-0.0617)/0.0186</f>
        <v>80.707885304659527</v>
      </c>
    </row>
    <row r="69" spans="1:7">
      <c r="A69" t="s">
        <v>68</v>
      </c>
      <c r="B69" s="2">
        <v>0.1963</v>
      </c>
      <c r="C69" s="2">
        <v>0.189</v>
      </c>
      <c r="D69" s="2">
        <v>0.2006</v>
      </c>
      <c r="E69" s="2">
        <f t="shared" si="0"/>
        <v>0.1953</v>
      </c>
      <c r="F69" s="2">
        <f t="shared" si="1"/>
        <v>5.8642987645582999E-3</v>
      </c>
      <c r="G69">
        <f t="shared" ref="G69:G97" si="4">5*(E69-0.0617)/0.0186</f>
        <v>35.913978494623656</v>
      </c>
    </row>
    <row r="70" spans="1:7">
      <c r="A70" t="s">
        <v>69</v>
      </c>
      <c r="B70" s="2">
        <v>0.2195</v>
      </c>
      <c r="C70" s="2">
        <v>0.2397</v>
      </c>
      <c r="D70" s="2">
        <v>0.16619999999999999</v>
      </c>
      <c r="E70" s="2">
        <f t="shared" si="0"/>
        <v>0.20846666666666666</v>
      </c>
      <c r="F70" s="2">
        <f t="shared" si="1"/>
        <v>3.7971875557224387E-2</v>
      </c>
      <c r="G70">
        <f t="shared" si="4"/>
        <v>39.453405017921149</v>
      </c>
    </row>
    <row r="71" spans="1:7">
      <c r="A71" t="s">
        <v>70</v>
      </c>
      <c r="B71" s="2">
        <v>0.17860000000000001</v>
      </c>
      <c r="C71" s="2">
        <v>0.1595</v>
      </c>
      <c r="D71" s="2">
        <v>0.1799</v>
      </c>
      <c r="E71" s="2">
        <f t="shared" si="0"/>
        <v>0.17266666666666666</v>
      </c>
      <c r="F71" s="2">
        <f t="shared" si="1"/>
        <v>1.142117915687051E-2</v>
      </c>
      <c r="G71">
        <f t="shared" si="4"/>
        <v>29.829749103942653</v>
      </c>
    </row>
    <row r="72" spans="1:7">
      <c r="A72" t="s">
        <v>71</v>
      </c>
      <c r="B72" s="2">
        <v>0.16520000000000001</v>
      </c>
      <c r="C72" s="2">
        <v>0.1797</v>
      </c>
      <c r="D72" s="2">
        <v>0.1545</v>
      </c>
      <c r="E72" s="2">
        <f t="shared" si="0"/>
        <v>0.16646666666666665</v>
      </c>
      <c r="F72" s="2">
        <f t="shared" si="1"/>
        <v>1.2647661180365852E-2</v>
      </c>
      <c r="G72">
        <f t="shared" si="4"/>
        <v>28.163082437275985</v>
      </c>
    </row>
    <row r="73" spans="1:7">
      <c r="A73" t="s">
        <v>72</v>
      </c>
      <c r="B73" s="2">
        <v>0.18190000000000001</v>
      </c>
      <c r="C73" s="2">
        <v>0.1668</v>
      </c>
      <c r="D73" s="2">
        <v>0.1903</v>
      </c>
      <c r="E73" s="2">
        <f t="shared" ref="E73:E97" si="5">AVERAGE(B73:D73)</f>
        <v>0.17966666666666667</v>
      </c>
      <c r="F73" s="2">
        <f t="shared" ref="F73:F97" si="6">STDEV(B73:D73)</f>
        <v>1.1908120478620178E-2</v>
      </c>
      <c r="G73">
        <f t="shared" si="4"/>
        <v>31.711469534050181</v>
      </c>
    </row>
    <row r="74" spans="1:7">
      <c r="A74" t="s">
        <v>73</v>
      </c>
      <c r="B74" s="2">
        <v>0.20860000000000001</v>
      </c>
      <c r="C74" s="2">
        <v>0.25829999999999997</v>
      </c>
      <c r="D74" s="2">
        <v>0.16059999999999999</v>
      </c>
      <c r="E74" s="2">
        <f t="shared" si="5"/>
        <v>0.20916666666666664</v>
      </c>
      <c r="F74" s="2">
        <f t="shared" si="6"/>
        <v>4.8852464966809415E-2</v>
      </c>
      <c r="G74">
        <f t="shared" si="4"/>
        <v>39.641577060931894</v>
      </c>
    </row>
    <row r="75" spans="1:7">
      <c r="A75" s="31" t="s">
        <v>74</v>
      </c>
      <c r="B75" s="32">
        <v>3.169</v>
      </c>
      <c r="C75" s="32">
        <v>3.2359</v>
      </c>
      <c r="D75" s="32">
        <v>3.0863</v>
      </c>
      <c r="E75" s="25">
        <f t="shared" si="5"/>
        <v>3.1637333333333331</v>
      </c>
      <c r="F75" s="2">
        <f t="shared" si="6"/>
        <v>7.4938930692494035E-2</v>
      </c>
      <c r="G75" s="31">
        <f t="shared" si="4"/>
        <v>833.87992831541214</v>
      </c>
    </row>
    <row r="76" spans="1:7">
      <c r="A76" s="24" t="s">
        <v>75</v>
      </c>
      <c r="B76" s="25">
        <v>3.2711000000000001</v>
      </c>
      <c r="C76" s="25">
        <v>3.1596000000000002</v>
      </c>
      <c r="D76" s="25"/>
      <c r="E76" s="25">
        <f t="shared" si="5"/>
        <v>3.2153499999999999</v>
      </c>
      <c r="F76" s="2">
        <f t="shared" si="6"/>
        <v>7.8842406102310719E-2</v>
      </c>
      <c r="G76" s="24">
        <f t="shared" si="4"/>
        <v>847.75537634408602</v>
      </c>
    </row>
    <row r="77" spans="1:7">
      <c r="A77" s="31" t="s">
        <v>76</v>
      </c>
      <c r="B77" s="32">
        <v>3.1433</v>
      </c>
      <c r="C77" s="32">
        <v>3.1936</v>
      </c>
      <c r="D77" s="32">
        <v>3.1232000000000002</v>
      </c>
      <c r="E77" s="25">
        <f t="shared" si="5"/>
        <v>3.1533666666666669</v>
      </c>
      <c r="F77" s="2">
        <f t="shared" si="6"/>
        <v>3.6263526212067784E-2</v>
      </c>
      <c r="G77" s="31">
        <f t="shared" si="4"/>
        <v>831.09318996415777</v>
      </c>
    </row>
    <row r="78" spans="1:7">
      <c r="A78" t="s">
        <v>77</v>
      </c>
      <c r="B78" s="2">
        <v>0.19189999999999999</v>
      </c>
      <c r="C78" s="2">
        <v>0.20330000000000001</v>
      </c>
      <c r="D78" s="2">
        <v>0.17710000000000001</v>
      </c>
      <c r="E78" s="2">
        <f t="shared" si="5"/>
        <v>0.19076666666666667</v>
      </c>
      <c r="F78" s="2">
        <f t="shared" si="6"/>
        <v>1.3136716992206742E-2</v>
      </c>
      <c r="G78">
        <f t="shared" si="4"/>
        <v>34.695340501792117</v>
      </c>
    </row>
    <row r="79" spans="1:7">
      <c r="A79" t="s">
        <v>78</v>
      </c>
      <c r="B79" s="2">
        <v>0.25719999999999998</v>
      </c>
      <c r="C79" s="2">
        <v>0.23769999999999999</v>
      </c>
      <c r="D79" s="2">
        <v>0.1961</v>
      </c>
      <c r="E79" s="2">
        <f t="shared" si="5"/>
        <v>0.23033333333333336</v>
      </c>
      <c r="F79" s="2">
        <f t="shared" si="6"/>
        <v>3.1209026472053026E-2</v>
      </c>
      <c r="G79">
        <f t="shared" si="4"/>
        <v>45.331541218638009</v>
      </c>
    </row>
    <row r="80" spans="1:7">
      <c r="A80" t="s">
        <v>79</v>
      </c>
      <c r="B80" s="2">
        <v>0.25719999999999998</v>
      </c>
      <c r="C80" s="2">
        <v>0.23769999999999999</v>
      </c>
      <c r="D80" s="2">
        <v>0.1961</v>
      </c>
      <c r="E80" s="2">
        <f t="shared" si="5"/>
        <v>0.23033333333333336</v>
      </c>
      <c r="F80" s="2">
        <f t="shared" si="6"/>
        <v>3.1209026472053026E-2</v>
      </c>
      <c r="G80">
        <f t="shared" si="4"/>
        <v>45.331541218638009</v>
      </c>
    </row>
    <row r="81" spans="1:8">
      <c r="A81" t="s">
        <v>80</v>
      </c>
      <c r="B81" s="2">
        <v>8.72E-2</v>
      </c>
      <c r="C81" s="2">
        <v>9.1499999999999998E-2</v>
      </c>
      <c r="D81" s="2">
        <v>0.11360000000000001</v>
      </c>
      <c r="E81" s="2">
        <f t="shared" si="5"/>
        <v>9.743333333333333E-2</v>
      </c>
      <c r="F81" s="2">
        <f t="shared" si="6"/>
        <v>1.4164862630231603E-2</v>
      </c>
      <c r="G81">
        <f t="shared" si="4"/>
        <v>9.6057347670250905</v>
      </c>
    </row>
    <row r="82" spans="1:8">
      <c r="A82" t="s">
        <v>81</v>
      </c>
      <c r="B82" s="2">
        <v>0.43509999999999999</v>
      </c>
      <c r="C82" s="2">
        <v>0.41239999999999999</v>
      </c>
      <c r="D82" s="2">
        <v>0.36530000000000001</v>
      </c>
      <c r="E82" s="2">
        <f t="shared" si="5"/>
        <v>0.40426666666666661</v>
      </c>
      <c r="F82" s="2">
        <f t="shared" si="6"/>
        <v>3.5603698309773335E-2</v>
      </c>
      <c r="G82">
        <f t="shared" si="4"/>
        <v>92.087813620071685</v>
      </c>
    </row>
    <row r="83" spans="1:8">
      <c r="A83" t="s">
        <v>82</v>
      </c>
      <c r="B83" s="2">
        <v>0.43290000000000001</v>
      </c>
      <c r="C83" s="2">
        <v>0.36659999999999998</v>
      </c>
      <c r="D83" s="2">
        <v>0.36659999999999998</v>
      </c>
      <c r="E83" s="2">
        <f t="shared" si="5"/>
        <v>0.38869999999999999</v>
      </c>
      <c r="F83" s="2">
        <f t="shared" si="6"/>
        <v>3.8278322847272339E-2</v>
      </c>
      <c r="G83">
        <f t="shared" si="4"/>
        <v>87.903225806451616</v>
      </c>
    </row>
    <row r="84" spans="1:8">
      <c r="A84" t="s">
        <v>83</v>
      </c>
      <c r="B84" s="2">
        <v>0.1762</v>
      </c>
      <c r="C84" s="2">
        <v>0.2034</v>
      </c>
      <c r="D84" s="2">
        <v>0.1837</v>
      </c>
      <c r="E84" s="2">
        <f t="shared" si="5"/>
        <v>0.18776666666666667</v>
      </c>
      <c r="F84" s="2">
        <f t="shared" si="6"/>
        <v>1.404860609930153E-2</v>
      </c>
      <c r="G84">
        <f t="shared" si="4"/>
        <v>33.888888888888893</v>
      </c>
    </row>
    <row r="85" spans="1:8">
      <c r="A85" t="s">
        <v>84</v>
      </c>
      <c r="B85" s="2">
        <v>0.1341</v>
      </c>
      <c r="C85" s="2">
        <v>0.15809999999999999</v>
      </c>
      <c r="D85" s="2">
        <v>0.19270000000000001</v>
      </c>
      <c r="E85" s="2">
        <f t="shared" si="5"/>
        <v>0.16163333333333332</v>
      </c>
      <c r="F85" s="2">
        <f t="shared" si="6"/>
        <v>2.9459350524635382E-2</v>
      </c>
      <c r="G85">
        <f t="shared" si="4"/>
        <v>26.863799283154119</v>
      </c>
    </row>
    <row r="86" spans="1:8">
      <c r="A86" t="s">
        <v>85</v>
      </c>
      <c r="B86" s="2">
        <v>0.20580000000000001</v>
      </c>
      <c r="C86" s="2">
        <v>0.18729999999999999</v>
      </c>
      <c r="D86" s="2">
        <v>0.15029999999999999</v>
      </c>
      <c r="E86" s="2">
        <f t="shared" si="5"/>
        <v>0.18113333333333334</v>
      </c>
      <c r="F86" s="2">
        <f t="shared" si="6"/>
        <v>2.8259216785561106E-2</v>
      </c>
      <c r="G86">
        <f t="shared" si="4"/>
        <v>32.105734767025091</v>
      </c>
    </row>
    <row r="87" spans="1:8">
      <c r="A87" t="s">
        <v>86</v>
      </c>
      <c r="B87" s="2">
        <v>0.1258</v>
      </c>
      <c r="C87" s="2">
        <v>0.11360000000000001</v>
      </c>
      <c r="D87" s="2">
        <v>0.1182</v>
      </c>
      <c r="E87" s="2">
        <f t="shared" si="5"/>
        <v>0.11920000000000001</v>
      </c>
      <c r="F87" s="2">
        <f t="shared" si="6"/>
        <v>6.161168720299739E-3</v>
      </c>
      <c r="G87">
        <f t="shared" si="4"/>
        <v>15.456989247311833</v>
      </c>
    </row>
    <row r="88" spans="1:8">
      <c r="A88" t="s">
        <v>87</v>
      </c>
      <c r="B88" s="2">
        <v>0.1331</v>
      </c>
      <c r="C88" s="2">
        <v>0.1183</v>
      </c>
      <c r="D88" s="2">
        <v>0.1053</v>
      </c>
      <c r="E88" s="2">
        <f t="shared" si="5"/>
        <v>0.11890000000000001</v>
      </c>
      <c r="F88" s="2">
        <f t="shared" si="6"/>
        <v>1.390970883951204E-2</v>
      </c>
      <c r="G88">
        <f t="shared" si="4"/>
        <v>15.376344086021508</v>
      </c>
    </row>
    <row r="89" spans="1:8">
      <c r="A89" t="s">
        <v>88</v>
      </c>
      <c r="B89" s="2">
        <v>2.1086999999999998</v>
      </c>
      <c r="C89" s="2">
        <v>2.1101999999999999</v>
      </c>
      <c r="D89" s="2">
        <v>2.1219000000000001</v>
      </c>
      <c r="E89" s="2">
        <f t="shared" si="5"/>
        <v>2.1135999999999999</v>
      </c>
      <c r="F89" s="2">
        <f t="shared" si="6"/>
        <v>7.2270325860620335E-3</v>
      </c>
      <c r="G89">
        <f t="shared" si="4"/>
        <v>551.58602150537638</v>
      </c>
    </row>
    <row r="90" spans="1:8">
      <c r="A90" t="s">
        <v>89</v>
      </c>
      <c r="B90" s="2">
        <v>0.185</v>
      </c>
      <c r="C90" s="2">
        <v>0.216</v>
      </c>
      <c r="D90" s="2">
        <v>0.17829999999999999</v>
      </c>
      <c r="E90" s="2">
        <f t="shared" si="5"/>
        <v>0.19310000000000002</v>
      </c>
      <c r="F90" s="2">
        <f t="shared" si="6"/>
        <v>2.0112931163805869E-2</v>
      </c>
      <c r="G90">
        <f t="shared" si="4"/>
        <v>35.322580645161295</v>
      </c>
    </row>
    <row r="91" spans="1:8">
      <c r="A91" t="s">
        <v>90</v>
      </c>
      <c r="B91" s="2">
        <v>0.1719</v>
      </c>
      <c r="C91" s="2">
        <v>0.128</v>
      </c>
      <c r="D91" s="2">
        <v>0.16830000000000001</v>
      </c>
      <c r="E91" s="2">
        <f t="shared" si="5"/>
        <v>0.15606666666666666</v>
      </c>
      <c r="F91" s="2">
        <f t="shared" si="6"/>
        <v>2.437300419179662E-2</v>
      </c>
      <c r="G91">
        <f t="shared" si="4"/>
        <v>25.367383512544802</v>
      </c>
    </row>
    <row r="92" spans="1:8">
      <c r="A92" s="31" t="s">
        <v>91</v>
      </c>
      <c r="B92" s="32">
        <v>3.2364000000000002</v>
      </c>
      <c r="C92" s="32">
        <v>3.2383000000000002</v>
      </c>
      <c r="D92" s="32">
        <v>3.1913999999999998</v>
      </c>
      <c r="E92" s="2">
        <f t="shared" si="5"/>
        <v>3.2220333333333335</v>
      </c>
      <c r="F92" s="2">
        <f t="shared" si="6"/>
        <v>2.6546248950338445E-2</v>
      </c>
      <c r="G92" s="31">
        <f t="shared" si="4"/>
        <v>849.55197132616502</v>
      </c>
      <c r="H92" s="31"/>
    </row>
    <row r="93" spans="1:8">
      <c r="A93" t="s">
        <v>92</v>
      </c>
      <c r="B93" s="2">
        <v>0.43880000000000002</v>
      </c>
      <c r="C93" s="2">
        <v>0.52329999999999999</v>
      </c>
      <c r="D93" s="2">
        <v>0.41289999999999999</v>
      </c>
      <c r="E93" s="2">
        <f t="shared" si="5"/>
        <v>0.45833333333333331</v>
      </c>
      <c r="F93" s="2">
        <f t="shared" si="6"/>
        <v>5.7733901074960389E-2</v>
      </c>
      <c r="G93">
        <f t="shared" si="4"/>
        <v>106.62186379928316</v>
      </c>
    </row>
    <row r="94" spans="1:8">
      <c r="A94" t="s">
        <v>93</v>
      </c>
      <c r="B94" s="2">
        <v>4.02E-2</v>
      </c>
      <c r="C94" s="2">
        <v>2.3800000000000002E-2</v>
      </c>
      <c r="D94" s="2">
        <v>2.63E-2</v>
      </c>
      <c r="E94" s="2">
        <f t="shared" si="5"/>
        <v>3.0100000000000002E-2</v>
      </c>
      <c r="F94" s="2">
        <f t="shared" si="6"/>
        <v>8.8357229472182958E-3</v>
      </c>
      <c r="G94">
        <f t="shared" si="4"/>
        <v>-8.4946236559139781</v>
      </c>
    </row>
    <row r="95" spans="1:8">
      <c r="A95" t="s">
        <v>94</v>
      </c>
      <c r="B95" s="2">
        <v>0.16869999999999999</v>
      </c>
      <c r="C95" s="2">
        <v>0.20660000000000001</v>
      </c>
      <c r="D95" s="2">
        <v>0.1739</v>
      </c>
      <c r="E95" s="2">
        <f t="shared" si="5"/>
        <v>0.18306666666666663</v>
      </c>
      <c r="F95" s="2">
        <f t="shared" si="6"/>
        <v>2.0545640251239446E-2</v>
      </c>
      <c r="G95">
        <f t="shared" si="4"/>
        <v>32.625448028673823</v>
      </c>
    </row>
    <row r="96" spans="1:8">
      <c r="A96" t="s">
        <v>95</v>
      </c>
      <c r="B96" s="2">
        <v>9.3299999999999994E-2</v>
      </c>
      <c r="C96" s="2">
        <v>7.46E-2</v>
      </c>
      <c r="D96" s="2">
        <v>7.7600000000000002E-2</v>
      </c>
      <c r="E96" s="2">
        <f t="shared" si="5"/>
        <v>8.1833333333333327E-2</v>
      </c>
      <c r="F96" s="2">
        <f t="shared" si="6"/>
        <v>1.0043073898629483E-2</v>
      </c>
      <c r="G96">
        <f t="shared" si="4"/>
        <v>5.4121863799283148</v>
      </c>
    </row>
    <row r="97" spans="1:7">
      <c r="A97" t="s">
        <v>96</v>
      </c>
      <c r="B97" s="2">
        <v>0.1797</v>
      </c>
      <c r="C97" s="2">
        <v>9.8299999999999998E-2</v>
      </c>
      <c r="D97" s="2">
        <v>9.3100000000000002E-2</v>
      </c>
      <c r="E97" s="2">
        <f t="shared" si="5"/>
        <v>0.12370000000000002</v>
      </c>
      <c r="F97" s="2">
        <f t="shared" si="6"/>
        <v>4.8567067031065343E-2</v>
      </c>
      <c r="G97">
        <f t="shared" si="4"/>
        <v>16.666666666666675</v>
      </c>
    </row>
    <row r="99" spans="1:7" ht="24">
      <c r="A99" s="3" t="s">
        <v>99</v>
      </c>
      <c r="B99">
        <v>0</v>
      </c>
      <c r="C99">
        <v>7.5</v>
      </c>
      <c r="D99">
        <v>15</v>
      </c>
      <c r="E99">
        <v>30</v>
      </c>
      <c r="F99">
        <v>60</v>
      </c>
      <c r="G99">
        <v>120</v>
      </c>
    </row>
    <row r="100" spans="1:7">
      <c r="A100" s="4" t="s">
        <v>1</v>
      </c>
      <c r="B100">
        <v>0</v>
      </c>
      <c r="C100">
        <v>0.17580000000000001</v>
      </c>
      <c r="D100">
        <v>0.3417</v>
      </c>
      <c r="E100">
        <v>0.68440000000000001</v>
      </c>
      <c r="F100">
        <v>1.1393</v>
      </c>
      <c r="G100">
        <v>2.0486</v>
      </c>
    </row>
    <row r="101" spans="1:7">
      <c r="A101" s="4" t="s">
        <v>1</v>
      </c>
      <c r="B101">
        <v>0</v>
      </c>
      <c r="C101">
        <v>0.31369999999999998</v>
      </c>
      <c r="D101">
        <v>0.3957</v>
      </c>
      <c r="E101">
        <v>0.75880000000000003</v>
      </c>
      <c r="F101">
        <v>1.2263999999999999</v>
      </c>
      <c r="G101">
        <v>1.9559</v>
      </c>
    </row>
    <row r="102" spans="1:7">
      <c r="A102" s="4" t="s">
        <v>1</v>
      </c>
      <c r="B102">
        <v>0</v>
      </c>
      <c r="C102">
        <v>0.14560000000000001</v>
      </c>
      <c r="D102">
        <v>0.33689999999999998</v>
      </c>
      <c r="E102">
        <v>0.66649999999999998</v>
      </c>
      <c r="F102">
        <v>1.3432999999999999</v>
      </c>
      <c r="G102">
        <v>2.2050999999999998</v>
      </c>
    </row>
    <row r="104" spans="1:7">
      <c r="A104">
        <v>0</v>
      </c>
      <c r="B104">
        <v>7.5</v>
      </c>
      <c r="C104">
        <v>15</v>
      </c>
      <c r="D104">
        <v>30</v>
      </c>
      <c r="E104">
        <v>60</v>
      </c>
      <c r="F104">
        <v>120</v>
      </c>
    </row>
    <row r="105" spans="1:7">
      <c r="A105">
        <v>0</v>
      </c>
      <c r="B105">
        <v>0.17580000000000001</v>
      </c>
      <c r="C105">
        <v>0.3417</v>
      </c>
      <c r="D105">
        <v>0.68440000000000001</v>
      </c>
      <c r="E105">
        <v>1.1393</v>
      </c>
      <c r="F105">
        <v>2.0486</v>
      </c>
    </row>
    <row r="108" spans="1:7">
      <c r="A108">
        <v>0</v>
      </c>
      <c r="B108">
        <v>0</v>
      </c>
    </row>
    <row r="109" spans="1:7">
      <c r="A109">
        <v>7.5</v>
      </c>
      <c r="B109">
        <v>0.17580000000000001</v>
      </c>
    </row>
    <row r="110" spans="1:7">
      <c r="A110">
        <v>15</v>
      </c>
      <c r="B110">
        <v>0.3417</v>
      </c>
    </row>
    <row r="111" spans="1:7">
      <c r="A111">
        <v>30</v>
      </c>
      <c r="B111">
        <v>0.68440000000000001</v>
      </c>
    </row>
    <row r="112" spans="1:7">
      <c r="A112">
        <v>60</v>
      </c>
      <c r="B112">
        <v>1.1393</v>
      </c>
    </row>
    <row r="113" spans="1:2">
      <c r="A113">
        <v>120</v>
      </c>
      <c r="B113">
        <v>2.0486</v>
      </c>
    </row>
    <row r="118" spans="1:2">
      <c r="A118">
        <v>0</v>
      </c>
      <c r="B118">
        <v>0</v>
      </c>
    </row>
    <row r="119" spans="1:2">
      <c r="A119">
        <v>7.5</v>
      </c>
      <c r="B119">
        <v>0.31369999999999998</v>
      </c>
    </row>
    <row r="120" spans="1:2">
      <c r="A120">
        <v>15</v>
      </c>
      <c r="B120">
        <v>0.3957</v>
      </c>
    </row>
    <row r="121" spans="1:2">
      <c r="A121">
        <v>30</v>
      </c>
      <c r="B121">
        <v>0.75880000000000003</v>
      </c>
    </row>
    <row r="122" spans="1:2">
      <c r="A122">
        <v>60</v>
      </c>
      <c r="B122">
        <v>1.2263999999999999</v>
      </c>
    </row>
    <row r="123" spans="1:2">
      <c r="A123">
        <v>120</v>
      </c>
      <c r="B123">
        <v>1.9559</v>
      </c>
    </row>
    <row r="132" spans="1:2">
      <c r="A132">
        <v>0</v>
      </c>
      <c r="B132">
        <v>0</v>
      </c>
    </row>
    <row r="133" spans="1:2">
      <c r="A133">
        <v>7.5</v>
      </c>
      <c r="B133">
        <v>0.14560000000000001</v>
      </c>
    </row>
    <row r="134" spans="1:2">
      <c r="A134">
        <v>15</v>
      </c>
      <c r="B134">
        <v>0.33689999999999998</v>
      </c>
    </row>
    <row r="135" spans="1:2">
      <c r="A135">
        <v>30</v>
      </c>
      <c r="B135">
        <v>0.66649999999999998</v>
      </c>
    </row>
    <row r="136" spans="1:2">
      <c r="A136">
        <v>60</v>
      </c>
      <c r="B136">
        <v>1.3432999999999999</v>
      </c>
    </row>
    <row r="137" spans="1:2">
      <c r="A137">
        <v>120</v>
      </c>
      <c r="B137">
        <v>2.2050999999999998</v>
      </c>
    </row>
  </sheetData>
  <mergeCells count="3">
    <mergeCell ref="A5:F5"/>
    <mergeCell ref="B6:E6"/>
    <mergeCell ref="A6:A7"/>
  </mergeCells>
  <phoneticPr fontId="6" type="noConversion"/>
  <pageMargins left="0.75" right="0.75" top="1" bottom="1" header="0.51180555555555596" footer="0.51180555555555596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G130"/>
  <sheetViews>
    <sheetView topLeftCell="B1" zoomScale="175" zoomScaleNormal="175" workbookViewId="0">
      <selection activeCell="F8" sqref="F8:F97"/>
    </sheetView>
  </sheetViews>
  <sheetFormatPr defaultColWidth="9" defaultRowHeight="13.5"/>
  <cols>
    <col min="2" max="2" width="10.5" bestFit="1" customWidth="1"/>
    <col min="5" max="6" width="12.625"/>
  </cols>
  <sheetData>
    <row r="1" spans="1:7">
      <c r="A1" s="15" t="s">
        <v>171</v>
      </c>
      <c r="B1" s="43">
        <v>43382</v>
      </c>
    </row>
    <row r="2" spans="1:7">
      <c r="A2" s="15" t="s">
        <v>172</v>
      </c>
      <c r="B2" s="15" t="s">
        <v>173</v>
      </c>
    </row>
    <row r="3" spans="1:7">
      <c r="A3" s="15" t="s">
        <v>174</v>
      </c>
      <c r="B3" s="42" t="s">
        <v>176</v>
      </c>
    </row>
    <row r="4" spans="1:7">
      <c r="A4" s="15" t="s">
        <v>175</v>
      </c>
    </row>
    <row r="5" spans="1:7">
      <c r="A5" s="58" t="s">
        <v>109</v>
      </c>
      <c r="B5" s="58"/>
      <c r="C5" s="58"/>
      <c r="D5" s="58"/>
      <c r="E5" s="58"/>
      <c r="F5" s="58"/>
    </row>
    <row r="6" spans="1:7">
      <c r="A6" s="58" t="s">
        <v>0</v>
      </c>
      <c r="B6" s="58" t="s">
        <v>1</v>
      </c>
      <c r="C6" s="58"/>
      <c r="D6" s="58"/>
      <c r="E6" s="58"/>
      <c r="F6" s="58"/>
    </row>
    <row r="7" spans="1:7">
      <c r="A7" s="58"/>
      <c r="B7" t="s">
        <v>2</v>
      </c>
      <c r="C7" t="s">
        <v>3</v>
      </c>
      <c r="D7" t="s">
        <v>4</v>
      </c>
      <c r="E7" t="s">
        <v>5</v>
      </c>
      <c r="F7" t="s">
        <v>6</v>
      </c>
      <c r="G7" s="15" t="s">
        <v>113</v>
      </c>
    </row>
    <row r="8" spans="1:7">
      <c r="A8" t="s">
        <v>7</v>
      </c>
      <c r="B8" s="2">
        <v>0.1792</v>
      </c>
      <c r="C8" s="2">
        <v>0.16020000000000001</v>
      </c>
      <c r="D8" s="2">
        <v>0.1489</v>
      </c>
      <c r="E8" s="2">
        <f>AVERAGE(B8:D8)</f>
        <v>0.1627666666666667</v>
      </c>
      <c r="F8" s="2">
        <f>STDEV(B8:D8)</f>
        <v>1.531219557520464E-2</v>
      </c>
      <c r="G8">
        <f>5*(E8-0.0519)/0.0219</f>
        <v>25.31202435312025</v>
      </c>
    </row>
    <row r="9" spans="1:7">
      <c r="A9" t="s">
        <v>8</v>
      </c>
      <c r="B9" s="2">
        <v>0.20369999999999999</v>
      </c>
      <c r="C9" s="2">
        <v>0.20649999999999999</v>
      </c>
      <c r="D9" s="2">
        <v>0.21179999999999999</v>
      </c>
      <c r="E9" s="2">
        <f t="shared" ref="E9:E72" si="0">AVERAGE(B9:D9)</f>
        <v>0.20733333333333334</v>
      </c>
      <c r="F9" s="2">
        <f t="shared" ref="F9:F72" si="1">STDEV(B9:D9)</f>
        <v>4.1137979208188289E-3</v>
      </c>
      <c r="G9">
        <f t="shared" ref="G9:G37" si="2">5*(E9-0.0519)/0.0219</f>
        <v>35.487062404870628</v>
      </c>
    </row>
    <row r="10" spans="1:7">
      <c r="A10" t="s">
        <v>9</v>
      </c>
      <c r="B10" s="2">
        <v>1.04E-2</v>
      </c>
      <c r="C10" s="2">
        <v>3.1800000000000002E-2</v>
      </c>
      <c r="D10" s="2">
        <v>1.0999999999999901E-3</v>
      </c>
      <c r="E10" s="2">
        <f t="shared" si="0"/>
        <v>1.4433333333333331E-2</v>
      </c>
      <c r="F10" s="2">
        <f t="shared" si="1"/>
        <v>1.5742405576446485E-2</v>
      </c>
      <c r="G10">
        <f t="shared" si="2"/>
        <v>-8.5540334855403355</v>
      </c>
    </row>
    <row r="11" spans="1:7">
      <c r="A11" t="s">
        <v>10</v>
      </c>
      <c r="B11" s="2">
        <v>0</v>
      </c>
      <c r="C11" s="2">
        <v>0</v>
      </c>
      <c r="D11" s="2">
        <v>0</v>
      </c>
      <c r="E11" s="2">
        <f t="shared" si="0"/>
        <v>0</v>
      </c>
      <c r="F11" s="2">
        <f t="shared" si="1"/>
        <v>0</v>
      </c>
      <c r="G11">
        <f t="shared" si="2"/>
        <v>-11.849315068493151</v>
      </c>
    </row>
    <row r="12" spans="1:7">
      <c r="A12" t="s">
        <v>11</v>
      </c>
      <c r="B12" s="2">
        <v>1.52E-2</v>
      </c>
      <c r="C12" s="2">
        <v>5.8200000000000002E-2</v>
      </c>
      <c r="D12" s="2">
        <v>4.6100000000000002E-2</v>
      </c>
      <c r="E12" s="2">
        <f t="shared" si="0"/>
        <v>3.9833333333333339E-2</v>
      </c>
      <c r="F12" s="2">
        <f t="shared" si="1"/>
        <v>2.2174384621299711E-2</v>
      </c>
      <c r="G12">
        <f t="shared" si="2"/>
        <v>-2.7549467275494663</v>
      </c>
    </row>
    <row r="13" spans="1:7">
      <c r="A13" t="s">
        <v>12</v>
      </c>
      <c r="B13" s="2">
        <v>0</v>
      </c>
      <c r="C13" s="2">
        <v>0</v>
      </c>
      <c r="D13" s="2">
        <v>0</v>
      </c>
      <c r="E13" s="2">
        <f t="shared" si="0"/>
        <v>0</v>
      </c>
      <c r="F13" s="2">
        <f t="shared" si="1"/>
        <v>0</v>
      </c>
      <c r="G13">
        <f t="shared" si="2"/>
        <v>-11.849315068493151</v>
      </c>
    </row>
    <row r="14" spans="1:7">
      <c r="A14" t="s">
        <v>13</v>
      </c>
      <c r="B14" s="2">
        <v>5.1799999999999999E-2</v>
      </c>
      <c r="C14" s="2">
        <v>0.14019999999999999</v>
      </c>
      <c r="D14" s="2">
        <v>8.9099999999999999E-2</v>
      </c>
      <c r="E14" s="2">
        <f t="shared" si="0"/>
        <v>9.3700000000000006E-2</v>
      </c>
      <c r="F14" s="2">
        <f t="shared" si="1"/>
        <v>4.4379161776671665E-2</v>
      </c>
      <c r="G14">
        <f t="shared" si="2"/>
        <v>9.5433789954337911</v>
      </c>
    </row>
    <row r="15" spans="1:7">
      <c r="A15" t="s">
        <v>14</v>
      </c>
      <c r="B15" s="2">
        <v>0.47760000000000002</v>
      </c>
      <c r="C15" s="2">
        <v>0.37380000000000002</v>
      </c>
      <c r="D15" s="2">
        <v>0.43980000000000002</v>
      </c>
      <c r="E15" s="2">
        <f t="shared" si="0"/>
        <v>0.43040000000000006</v>
      </c>
      <c r="F15" s="2">
        <f t="shared" si="1"/>
        <v>5.2534560053359089E-2</v>
      </c>
      <c r="G15">
        <f t="shared" si="2"/>
        <v>86.415525114155272</v>
      </c>
    </row>
    <row r="16" spans="1:7">
      <c r="A16" t="s">
        <v>15</v>
      </c>
      <c r="B16" s="2">
        <v>3.3399999999999999E-2</v>
      </c>
      <c r="C16" s="2">
        <v>8.8499999999999995E-2</v>
      </c>
      <c r="D16" s="2">
        <v>6.3999999999999904E-2</v>
      </c>
      <c r="E16" s="2">
        <f t="shared" si="0"/>
        <v>6.1966666666666635E-2</v>
      </c>
      <c r="F16" s="2">
        <f t="shared" si="1"/>
        <v>2.7606219106087897E-2</v>
      </c>
      <c r="G16">
        <f t="shared" si="2"/>
        <v>2.2983257229832499</v>
      </c>
    </row>
    <row r="17" spans="1:7">
      <c r="A17" t="s">
        <v>16</v>
      </c>
      <c r="B17" s="2">
        <v>0.19350000000000001</v>
      </c>
      <c r="C17" s="2">
        <v>0.12959999999999999</v>
      </c>
      <c r="D17" s="2">
        <v>0.18099999999999999</v>
      </c>
      <c r="E17" s="2">
        <f t="shared" si="0"/>
        <v>0.16803333333333334</v>
      </c>
      <c r="F17" s="2">
        <f t="shared" si="1"/>
        <v>3.3865961278743258E-2</v>
      </c>
      <c r="G17">
        <f t="shared" si="2"/>
        <v>26.514459665144596</v>
      </c>
    </row>
    <row r="18" spans="1:7">
      <c r="A18" s="31" t="s">
        <v>17</v>
      </c>
      <c r="B18" s="32"/>
      <c r="C18" s="32">
        <v>2.2395</v>
      </c>
      <c r="D18" s="32">
        <v>2.1507999999999998</v>
      </c>
      <c r="E18" s="25">
        <f t="shared" si="0"/>
        <v>2.1951499999999999</v>
      </c>
      <c r="F18" s="2">
        <f t="shared" si="1"/>
        <v>6.2720371491251564E-2</v>
      </c>
      <c r="G18" s="31">
        <f t="shared" si="2"/>
        <v>489.32648401826486</v>
      </c>
    </row>
    <row r="19" spans="1:7">
      <c r="A19" t="s">
        <v>18</v>
      </c>
      <c r="B19" s="2">
        <v>0</v>
      </c>
      <c r="C19" s="2">
        <v>0</v>
      </c>
      <c r="D19" s="2">
        <v>0</v>
      </c>
      <c r="E19" s="2">
        <f t="shared" si="0"/>
        <v>0</v>
      </c>
      <c r="F19" s="2">
        <f t="shared" si="1"/>
        <v>0</v>
      </c>
      <c r="G19">
        <f t="shared" si="2"/>
        <v>-11.849315068493151</v>
      </c>
    </row>
    <row r="20" spans="1:7">
      <c r="A20" t="s">
        <v>19</v>
      </c>
      <c r="B20" s="2">
        <v>0</v>
      </c>
      <c r="C20" s="2">
        <v>0</v>
      </c>
      <c r="D20" s="2">
        <v>0</v>
      </c>
      <c r="E20" s="2">
        <f t="shared" si="0"/>
        <v>0</v>
      </c>
      <c r="F20" s="2">
        <f t="shared" si="1"/>
        <v>0</v>
      </c>
      <c r="G20">
        <f t="shared" si="2"/>
        <v>-11.849315068493151</v>
      </c>
    </row>
    <row r="21" spans="1:7">
      <c r="A21" t="s">
        <v>20</v>
      </c>
      <c r="B21" s="2">
        <v>0</v>
      </c>
      <c r="C21" s="2">
        <v>0</v>
      </c>
      <c r="D21" s="2">
        <v>0</v>
      </c>
      <c r="E21" s="2">
        <f t="shared" si="0"/>
        <v>0</v>
      </c>
      <c r="F21" s="2">
        <f t="shared" si="1"/>
        <v>0</v>
      </c>
      <c r="G21">
        <f t="shared" si="2"/>
        <v>-11.849315068493151</v>
      </c>
    </row>
    <row r="22" spans="1:7">
      <c r="A22" t="s">
        <v>21</v>
      </c>
      <c r="B22" s="2">
        <v>8.3099999999999993E-2</v>
      </c>
      <c r="C22" s="2">
        <v>0.1905</v>
      </c>
      <c r="D22" s="2">
        <v>0.14280000000000001</v>
      </c>
      <c r="E22" s="2">
        <f t="shared" si="0"/>
        <v>0.13880000000000001</v>
      </c>
      <c r="F22" s="2">
        <f t="shared" si="1"/>
        <v>5.3811615846395121E-2</v>
      </c>
      <c r="G22">
        <f t="shared" si="2"/>
        <v>19.840182648401829</v>
      </c>
    </row>
    <row r="23" spans="1:7">
      <c r="A23" t="s">
        <v>22</v>
      </c>
      <c r="B23" s="2">
        <v>0.60750000000000004</v>
      </c>
      <c r="C23" s="2">
        <v>0.46939999999999998</v>
      </c>
      <c r="D23" s="2">
        <v>0.5575</v>
      </c>
      <c r="E23" s="2">
        <f t="shared" si="0"/>
        <v>0.54479999999999995</v>
      </c>
      <c r="F23" s="2">
        <f t="shared" si="1"/>
        <v>6.9920454804013543E-2</v>
      </c>
      <c r="G23">
        <f t="shared" si="2"/>
        <v>112.53424657534245</v>
      </c>
    </row>
    <row r="24" spans="1:7">
      <c r="A24" t="s">
        <v>23</v>
      </c>
      <c r="B24" s="2">
        <v>7.17E-2</v>
      </c>
      <c r="C24" s="2">
        <v>8.5400000000000004E-2</v>
      </c>
      <c r="D24" s="2">
        <v>5.5399999999999998E-2</v>
      </c>
      <c r="E24" s="2">
        <f t="shared" si="0"/>
        <v>7.0833333333333345E-2</v>
      </c>
      <c r="F24" s="2">
        <f t="shared" si="1"/>
        <v>1.5018766038970477E-2</v>
      </c>
      <c r="G24">
        <f t="shared" si="2"/>
        <v>4.3226788432267913</v>
      </c>
    </row>
    <row r="25" spans="1:7">
      <c r="A25" t="s">
        <v>24</v>
      </c>
      <c r="B25" s="2">
        <v>5.0799999999999998E-2</v>
      </c>
      <c r="C25" s="2">
        <v>5.3100000000000001E-2</v>
      </c>
      <c r="D25" s="2">
        <v>6.6900000000000001E-2</v>
      </c>
      <c r="E25" s="2">
        <f t="shared" si="0"/>
        <v>5.6933333333333336E-2</v>
      </c>
      <c r="F25" s="2">
        <f t="shared" si="1"/>
        <v>8.7076594635604118E-3</v>
      </c>
      <c r="G25">
        <f t="shared" si="2"/>
        <v>1.1491628614916287</v>
      </c>
    </row>
    <row r="26" spans="1:7">
      <c r="A26" t="s">
        <v>25</v>
      </c>
      <c r="B26" s="2">
        <v>0</v>
      </c>
      <c r="C26" s="2">
        <v>0</v>
      </c>
      <c r="D26" s="2">
        <v>0</v>
      </c>
      <c r="E26" s="2">
        <f t="shared" si="0"/>
        <v>0</v>
      </c>
      <c r="F26" s="2">
        <f t="shared" si="1"/>
        <v>0</v>
      </c>
      <c r="G26">
        <f t="shared" si="2"/>
        <v>-11.849315068493151</v>
      </c>
    </row>
    <row r="27" spans="1:7">
      <c r="A27" t="s">
        <v>26</v>
      </c>
      <c r="B27" s="2">
        <v>0</v>
      </c>
      <c r="C27" s="2">
        <v>0</v>
      </c>
      <c r="D27" s="2">
        <v>0</v>
      </c>
      <c r="E27" s="2">
        <f t="shared" si="0"/>
        <v>0</v>
      </c>
      <c r="F27" s="2">
        <f t="shared" si="1"/>
        <v>0</v>
      </c>
      <c r="G27">
        <f t="shared" si="2"/>
        <v>-11.849315068493151</v>
      </c>
    </row>
    <row r="28" spans="1:7">
      <c r="A28" t="s">
        <v>27</v>
      </c>
      <c r="B28" s="2">
        <v>2.1499999999999998E-2</v>
      </c>
      <c r="C28" s="2">
        <v>3.5799999999999998E-2</v>
      </c>
      <c r="D28" s="2">
        <v>2.8000000000000001E-2</v>
      </c>
      <c r="E28" s="2">
        <f t="shared" si="0"/>
        <v>2.8433333333333335E-2</v>
      </c>
      <c r="F28" s="2">
        <f t="shared" si="1"/>
        <v>7.1598417114719327E-3</v>
      </c>
      <c r="G28">
        <f t="shared" si="2"/>
        <v>-5.3576864535768642</v>
      </c>
    </row>
    <row r="29" spans="1:7">
      <c r="A29" t="s">
        <v>28</v>
      </c>
      <c r="B29" s="2">
        <v>0</v>
      </c>
      <c r="C29" s="2">
        <v>0</v>
      </c>
      <c r="D29" s="2">
        <v>0</v>
      </c>
      <c r="E29" s="2">
        <f t="shared" si="0"/>
        <v>0</v>
      </c>
      <c r="F29" s="2">
        <f t="shared" si="1"/>
        <v>0</v>
      </c>
      <c r="G29">
        <f t="shared" si="2"/>
        <v>-11.849315068493151</v>
      </c>
    </row>
    <row r="30" spans="1:7">
      <c r="A30" t="s">
        <v>29</v>
      </c>
      <c r="B30" s="2">
        <v>2.9399999999999999E-2</v>
      </c>
      <c r="C30" s="2">
        <v>8.1900000000000001E-2</v>
      </c>
      <c r="D30" s="2">
        <v>7.6899999999999996E-2</v>
      </c>
      <c r="E30" s="2">
        <f t="shared" si="0"/>
        <v>6.2733333333333322E-2</v>
      </c>
      <c r="F30" s="2">
        <f t="shared" si="1"/>
        <v>2.8975564417856221E-2</v>
      </c>
      <c r="G30">
        <f t="shared" si="2"/>
        <v>2.4733637747336346</v>
      </c>
    </row>
    <row r="31" spans="1:7">
      <c r="A31" t="s">
        <v>30</v>
      </c>
      <c r="B31" s="2">
        <v>0</v>
      </c>
      <c r="C31" s="2">
        <v>0</v>
      </c>
      <c r="D31" s="2">
        <v>0</v>
      </c>
      <c r="E31" s="2">
        <f t="shared" si="0"/>
        <v>0</v>
      </c>
      <c r="F31" s="2">
        <f t="shared" si="1"/>
        <v>0</v>
      </c>
      <c r="G31">
        <f t="shared" si="2"/>
        <v>-11.849315068493151</v>
      </c>
    </row>
    <row r="32" spans="1:7">
      <c r="A32" t="s">
        <v>31</v>
      </c>
      <c r="B32" s="2">
        <v>0</v>
      </c>
      <c r="C32" s="2">
        <v>0</v>
      </c>
      <c r="D32" s="2">
        <v>0</v>
      </c>
      <c r="E32" s="2">
        <f t="shared" si="0"/>
        <v>0</v>
      </c>
      <c r="F32" s="2">
        <f t="shared" si="1"/>
        <v>0</v>
      </c>
      <c r="G32">
        <f t="shared" si="2"/>
        <v>-11.849315068493151</v>
      </c>
    </row>
    <row r="33" spans="1:7">
      <c r="A33" t="s">
        <v>32</v>
      </c>
      <c r="B33" s="2">
        <v>4.9500000000000002E-2</v>
      </c>
      <c r="C33" s="2">
        <v>5.5300000000000002E-2</v>
      </c>
      <c r="D33" s="2">
        <v>5.67E-2</v>
      </c>
      <c r="E33" s="2">
        <f t="shared" si="0"/>
        <v>5.3833333333333337E-2</v>
      </c>
      <c r="F33" s="2">
        <f t="shared" si="1"/>
        <v>3.8175035472587746E-3</v>
      </c>
      <c r="G33">
        <f t="shared" si="2"/>
        <v>0.44140030441400357</v>
      </c>
    </row>
    <row r="34" spans="1:7">
      <c r="A34" t="s">
        <v>33</v>
      </c>
      <c r="B34" s="2">
        <v>0</v>
      </c>
      <c r="C34" s="2">
        <v>0</v>
      </c>
      <c r="D34" s="2">
        <v>0</v>
      </c>
      <c r="E34" s="2">
        <f t="shared" si="0"/>
        <v>0</v>
      </c>
      <c r="F34" s="2">
        <f t="shared" si="1"/>
        <v>0</v>
      </c>
      <c r="G34">
        <f t="shared" si="2"/>
        <v>-11.849315068493151</v>
      </c>
    </row>
    <row r="35" spans="1:7">
      <c r="A35" t="s">
        <v>34</v>
      </c>
      <c r="B35" s="2">
        <v>0</v>
      </c>
      <c r="C35" s="2">
        <v>0</v>
      </c>
      <c r="D35" s="2">
        <v>0</v>
      </c>
      <c r="E35" s="2">
        <f t="shared" si="0"/>
        <v>0</v>
      </c>
      <c r="F35" s="2">
        <f t="shared" si="1"/>
        <v>0</v>
      </c>
      <c r="G35">
        <f t="shared" si="2"/>
        <v>-11.849315068493151</v>
      </c>
    </row>
    <row r="36" spans="1:7">
      <c r="A36" t="s">
        <v>35</v>
      </c>
      <c r="B36" s="2">
        <v>2.8999999999999898E-3</v>
      </c>
      <c r="C36" s="2">
        <v>9.39999999999999E-3</v>
      </c>
      <c r="D36" s="2">
        <v>6.0000000000000097E-3</v>
      </c>
      <c r="E36" s="2">
        <f t="shared" si="0"/>
        <v>6.0999999999999969E-3</v>
      </c>
      <c r="F36" s="2">
        <f t="shared" si="1"/>
        <v>3.2511536414017721E-3</v>
      </c>
      <c r="G36">
        <f t="shared" si="2"/>
        <v>-10.456621004566212</v>
      </c>
    </row>
    <row r="37" spans="1:7">
      <c r="A37" t="s">
        <v>36</v>
      </c>
      <c r="B37" s="2">
        <v>0</v>
      </c>
      <c r="C37" s="2">
        <v>0</v>
      </c>
      <c r="D37" s="2">
        <v>0</v>
      </c>
      <c r="E37" s="2">
        <f t="shared" si="0"/>
        <v>0</v>
      </c>
      <c r="F37" s="2">
        <f t="shared" si="1"/>
        <v>0</v>
      </c>
      <c r="G37">
        <f t="shared" si="2"/>
        <v>-11.849315068493151</v>
      </c>
    </row>
    <row r="38" spans="1:7">
      <c r="A38" t="s">
        <v>37</v>
      </c>
      <c r="B38" s="2">
        <v>0.2676</v>
      </c>
      <c r="C38" s="2">
        <v>0.21640000000000001</v>
      </c>
      <c r="D38" s="2">
        <v>0.21590000000000001</v>
      </c>
      <c r="E38" s="2">
        <f t="shared" si="0"/>
        <v>0.23329999999999998</v>
      </c>
      <c r="F38" s="2">
        <f t="shared" si="1"/>
        <v>2.9705723354262956E-2</v>
      </c>
      <c r="G38">
        <f>5*(E38-0.0316)/0.0261</f>
        <v>38.639846743295017</v>
      </c>
    </row>
    <row r="39" spans="1:7">
      <c r="A39" t="s">
        <v>38</v>
      </c>
      <c r="B39" s="2">
        <v>2.8E-3</v>
      </c>
      <c r="C39" s="2">
        <v>0</v>
      </c>
      <c r="D39" s="2">
        <v>1.5999999999999901E-3</v>
      </c>
      <c r="E39" s="2">
        <f t="shared" si="0"/>
        <v>1.4666666666666632E-3</v>
      </c>
      <c r="F39" s="2">
        <f t="shared" si="1"/>
        <v>1.4047538337136982E-3</v>
      </c>
      <c r="G39">
        <f t="shared" ref="G39:G67" si="3">5*(E39-0.0316)/0.0261</f>
        <v>-5.7726692209450841</v>
      </c>
    </row>
    <row r="40" spans="1:7">
      <c r="A40" t="s">
        <v>39</v>
      </c>
      <c r="B40" s="2">
        <v>7.2599999999999998E-2</v>
      </c>
      <c r="C40" s="2">
        <v>0.1027</v>
      </c>
      <c r="D40" s="2">
        <v>8.6099999999999996E-2</v>
      </c>
      <c r="E40" s="2">
        <f t="shared" si="0"/>
        <v>8.713333333333334E-2</v>
      </c>
      <c r="F40" s="2">
        <f t="shared" si="1"/>
        <v>1.5076582282909191E-2</v>
      </c>
      <c r="G40">
        <f t="shared" si="3"/>
        <v>10.638569604086845</v>
      </c>
    </row>
    <row r="41" spans="1:7">
      <c r="A41" t="s">
        <v>40</v>
      </c>
      <c r="B41" s="2">
        <v>5.21E-2</v>
      </c>
      <c r="C41" s="2">
        <v>5.8200000000000002E-2</v>
      </c>
      <c r="D41" s="2">
        <v>7.6499999999999999E-2</v>
      </c>
      <c r="E41" s="2">
        <f t="shared" si="0"/>
        <v>6.2266666666666672E-2</v>
      </c>
      <c r="F41" s="2">
        <f t="shared" si="1"/>
        <v>1.2698162596743374E-2</v>
      </c>
      <c r="G41">
        <f t="shared" si="3"/>
        <v>5.8748403575989787</v>
      </c>
    </row>
    <row r="42" spans="1:7">
      <c r="A42" t="s">
        <v>41</v>
      </c>
      <c r="B42" s="2">
        <v>0</v>
      </c>
      <c r="C42" s="2">
        <v>0</v>
      </c>
      <c r="D42" s="2">
        <v>0</v>
      </c>
      <c r="E42" s="2">
        <f t="shared" si="0"/>
        <v>0</v>
      </c>
      <c r="F42" s="2">
        <f t="shared" si="1"/>
        <v>0</v>
      </c>
      <c r="G42">
        <f t="shared" si="3"/>
        <v>-6.0536398467432955</v>
      </c>
    </row>
    <row r="43" spans="1:7">
      <c r="A43" t="s">
        <v>42</v>
      </c>
      <c r="B43" s="2">
        <v>2.81E-2</v>
      </c>
      <c r="C43" s="2">
        <v>3.7000000000000101E-3</v>
      </c>
      <c r="D43" s="2">
        <v>1.5699999999999999E-2</v>
      </c>
      <c r="E43" s="2">
        <f t="shared" si="0"/>
        <v>1.5833333333333335E-2</v>
      </c>
      <c r="F43" s="2">
        <f t="shared" si="1"/>
        <v>1.2200546435850045E-2</v>
      </c>
      <c r="G43">
        <f t="shared" si="3"/>
        <v>-3.0204342273307789</v>
      </c>
    </row>
    <row r="44" spans="1:7">
      <c r="A44" t="s">
        <v>43</v>
      </c>
      <c r="B44" s="2">
        <v>8.9099999999999999E-2</v>
      </c>
      <c r="C44" s="2">
        <v>0.17960000000000001</v>
      </c>
      <c r="D44" s="2">
        <v>0.1053</v>
      </c>
      <c r="E44" s="2">
        <f t="shared" si="0"/>
        <v>0.12466666666666666</v>
      </c>
      <c r="F44" s="2">
        <f t="shared" si="1"/>
        <v>4.8258298077463707E-2</v>
      </c>
      <c r="G44">
        <f t="shared" si="3"/>
        <v>17.828863346104722</v>
      </c>
    </row>
    <row r="45" spans="1:7">
      <c r="A45" t="s">
        <v>44</v>
      </c>
      <c r="B45" s="2">
        <v>0.14660000000000001</v>
      </c>
      <c r="C45" s="2">
        <v>6.6100000000000006E-2</v>
      </c>
      <c r="D45" s="2">
        <v>0.15329999999999999</v>
      </c>
      <c r="E45" s="2">
        <f t="shared" si="0"/>
        <v>0.122</v>
      </c>
      <c r="F45" s="2">
        <f t="shared" si="1"/>
        <v>4.8526590648839137E-2</v>
      </c>
      <c r="G45">
        <f t="shared" si="3"/>
        <v>17.318007662835246</v>
      </c>
    </row>
    <row r="46" spans="1:7">
      <c r="A46" t="s">
        <v>45</v>
      </c>
      <c r="B46" s="2">
        <v>9.8000000000000004E-2</v>
      </c>
      <c r="C46" s="2">
        <v>0.12239999999999999</v>
      </c>
      <c r="D46" s="2">
        <v>6.7599999999999993E-2</v>
      </c>
      <c r="E46" s="2">
        <f t="shared" si="0"/>
        <v>9.5999999999999988E-2</v>
      </c>
      <c r="F46" s="2">
        <f t="shared" si="1"/>
        <v>2.7454689945435568E-2</v>
      </c>
      <c r="G46">
        <f t="shared" si="3"/>
        <v>12.337164750957852</v>
      </c>
    </row>
    <row r="47" spans="1:7">
      <c r="A47" t="s">
        <v>46</v>
      </c>
      <c r="B47" s="2">
        <v>6.7900000000000002E-2</v>
      </c>
      <c r="C47" s="2">
        <v>2.2200000000000001E-2</v>
      </c>
      <c r="D47" s="2">
        <v>5.3800000000000001E-2</v>
      </c>
      <c r="E47" s="2">
        <f t="shared" si="0"/>
        <v>4.7966666666666664E-2</v>
      </c>
      <c r="F47" s="2">
        <f t="shared" si="1"/>
        <v>2.3401780559037237E-2</v>
      </c>
      <c r="G47">
        <f t="shared" si="3"/>
        <v>3.1353767560664103</v>
      </c>
    </row>
    <row r="48" spans="1:7">
      <c r="A48" t="s">
        <v>47</v>
      </c>
      <c r="B48" s="2">
        <v>1.0754999999999999</v>
      </c>
      <c r="C48" s="2">
        <v>1.2004999999999999</v>
      </c>
      <c r="D48" s="2">
        <v>1.2236</v>
      </c>
      <c r="E48" s="2">
        <f t="shared" si="0"/>
        <v>1.1665333333333334</v>
      </c>
      <c r="F48" s="2">
        <f t="shared" si="1"/>
        <v>7.9678750826888425E-2</v>
      </c>
      <c r="G48">
        <f t="shared" si="3"/>
        <v>217.42017879948915</v>
      </c>
    </row>
    <row r="49" spans="1:7">
      <c r="A49" t="s">
        <v>48</v>
      </c>
      <c r="B49" s="2">
        <v>3.1300000000000001E-2</v>
      </c>
      <c r="C49" s="2">
        <v>1.0699999999999999E-2</v>
      </c>
      <c r="D49" s="2">
        <v>3.1699999999999999E-2</v>
      </c>
      <c r="E49" s="2">
        <f t="shared" si="0"/>
        <v>2.4566666666666667E-2</v>
      </c>
      <c r="F49" s="2">
        <f t="shared" si="1"/>
        <v>1.2010550917145032E-2</v>
      </c>
      <c r="G49">
        <f t="shared" si="3"/>
        <v>-1.3473818646232443</v>
      </c>
    </row>
    <row r="50" spans="1:7">
      <c r="A50" t="s">
        <v>49</v>
      </c>
      <c r="B50" s="2">
        <v>1.89E-2</v>
      </c>
      <c r="C50" s="2">
        <v>2.5899999999999999E-2</v>
      </c>
      <c r="D50" s="2">
        <v>1.9099999999999999E-2</v>
      </c>
      <c r="E50" s="2">
        <f t="shared" si="0"/>
        <v>2.1299999999999999E-2</v>
      </c>
      <c r="F50" s="2">
        <f t="shared" si="1"/>
        <v>3.984971769034255E-3</v>
      </c>
      <c r="G50">
        <f t="shared" si="3"/>
        <v>-1.9731800766283532</v>
      </c>
    </row>
    <row r="51" spans="1:7">
      <c r="A51" t="s">
        <v>50</v>
      </c>
      <c r="B51" s="2">
        <v>3.9100000000000003E-2</v>
      </c>
      <c r="C51" s="2">
        <v>2.0199999999999999E-2</v>
      </c>
      <c r="D51" s="2">
        <v>4.4699999999999997E-2</v>
      </c>
      <c r="E51" s="2">
        <f t="shared" si="0"/>
        <v>3.4666666666666672E-2</v>
      </c>
      <c r="F51" s="2">
        <f t="shared" si="1"/>
        <v>1.2837575056580303E-2</v>
      </c>
      <c r="G51">
        <f t="shared" si="3"/>
        <v>0.58748403575989827</v>
      </c>
    </row>
    <row r="52" spans="1:7">
      <c r="A52" t="s">
        <v>51</v>
      </c>
      <c r="B52" s="2">
        <v>6.5999999999999904E-3</v>
      </c>
      <c r="C52" s="2">
        <v>7.5899999999999995E-2</v>
      </c>
      <c r="D52" s="2">
        <v>3.3500000000000002E-2</v>
      </c>
      <c r="E52" s="2">
        <f t="shared" si="0"/>
        <v>3.8666666666666662E-2</v>
      </c>
      <c r="F52" s="2">
        <f t="shared" si="1"/>
        <v>3.4937706469276616E-2</v>
      </c>
      <c r="G52">
        <f t="shared" si="3"/>
        <v>1.3537675606641109</v>
      </c>
    </row>
    <row r="53" spans="1:7">
      <c r="A53" t="s">
        <v>52</v>
      </c>
      <c r="B53" s="2">
        <v>9.7100000000000006E-2</v>
      </c>
      <c r="C53" s="2">
        <v>5.6099999999999997E-2</v>
      </c>
      <c r="D53" s="2">
        <v>0.107</v>
      </c>
      <c r="E53" s="2">
        <f t="shared" si="0"/>
        <v>8.6733333333333329E-2</v>
      </c>
      <c r="F53" s="2">
        <f t="shared" si="1"/>
        <v>2.698709568170192E-2</v>
      </c>
      <c r="G53">
        <f t="shared" si="3"/>
        <v>10.561941251596421</v>
      </c>
    </row>
    <row r="54" spans="1:7">
      <c r="A54" s="31" t="s">
        <v>53</v>
      </c>
      <c r="B54" s="32">
        <v>1.9169</v>
      </c>
      <c r="C54" s="32">
        <v>1.9995000000000001</v>
      </c>
      <c r="D54" s="32">
        <v>2.0287000000000002</v>
      </c>
      <c r="E54" s="25">
        <f t="shared" si="0"/>
        <v>1.9817</v>
      </c>
      <c r="F54" s="2">
        <f t="shared" si="1"/>
        <v>5.7986550164672475E-2</v>
      </c>
      <c r="G54" s="31">
        <f t="shared" si="3"/>
        <v>373.58237547892713</v>
      </c>
    </row>
    <row r="55" spans="1:7">
      <c r="A55" t="s">
        <v>54</v>
      </c>
      <c r="B55" s="2">
        <v>0</v>
      </c>
      <c r="C55" s="2">
        <v>0</v>
      </c>
      <c r="D55" s="2">
        <v>0</v>
      </c>
      <c r="E55" s="2">
        <f t="shared" si="0"/>
        <v>0</v>
      </c>
      <c r="F55" s="2">
        <f t="shared" si="1"/>
        <v>0</v>
      </c>
      <c r="G55">
        <f t="shared" si="3"/>
        <v>-6.0536398467432955</v>
      </c>
    </row>
    <row r="56" spans="1:7">
      <c r="A56" t="s">
        <v>55</v>
      </c>
      <c r="B56" s="2">
        <v>0</v>
      </c>
      <c r="C56" s="2">
        <v>0</v>
      </c>
      <c r="D56" s="2">
        <v>0</v>
      </c>
      <c r="E56" s="2">
        <f t="shared" si="0"/>
        <v>0</v>
      </c>
      <c r="F56" s="2">
        <f t="shared" si="1"/>
        <v>0</v>
      </c>
      <c r="G56">
        <f t="shared" si="3"/>
        <v>-6.0536398467432955</v>
      </c>
    </row>
    <row r="57" spans="1:7">
      <c r="A57" t="s">
        <v>56</v>
      </c>
      <c r="B57" s="2">
        <v>0</v>
      </c>
      <c r="C57" s="2">
        <v>0</v>
      </c>
      <c r="D57" s="2">
        <v>0</v>
      </c>
      <c r="E57" s="2">
        <f t="shared" si="0"/>
        <v>0</v>
      </c>
      <c r="F57" s="2">
        <f t="shared" si="1"/>
        <v>0</v>
      </c>
      <c r="G57">
        <f t="shared" si="3"/>
        <v>-6.0536398467432955</v>
      </c>
    </row>
    <row r="58" spans="1:7">
      <c r="A58" t="s">
        <v>57</v>
      </c>
      <c r="B58" s="2">
        <v>0</v>
      </c>
      <c r="C58" s="2">
        <v>0</v>
      </c>
      <c r="D58" s="2">
        <v>0</v>
      </c>
      <c r="E58" s="2">
        <f t="shared" si="0"/>
        <v>0</v>
      </c>
      <c r="F58" s="2">
        <f t="shared" si="1"/>
        <v>0</v>
      </c>
      <c r="G58">
        <f t="shared" si="3"/>
        <v>-6.0536398467432955</v>
      </c>
    </row>
    <row r="59" spans="1:7">
      <c r="A59" t="s">
        <v>58</v>
      </c>
      <c r="B59" s="2">
        <v>0</v>
      </c>
      <c r="C59" s="2">
        <v>0</v>
      </c>
      <c r="D59" s="2">
        <v>0</v>
      </c>
      <c r="E59" s="2">
        <f t="shared" si="0"/>
        <v>0</v>
      </c>
      <c r="F59" s="2">
        <f t="shared" si="1"/>
        <v>0</v>
      </c>
      <c r="G59">
        <f t="shared" si="3"/>
        <v>-6.0536398467432955</v>
      </c>
    </row>
    <row r="60" spans="1:7">
      <c r="A60" t="s">
        <v>59</v>
      </c>
      <c r="B60" s="2">
        <v>1.09E-2</v>
      </c>
      <c r="C60" s="2">
        <v>6.93E-2</v>
      </c>
      <c r="D60" s="2">
        <v>5.28E-2</v>
      </c>
      <c r="E60" s="2">
        <f t="shared" si="0"/>
        <v>4.4333333333333336E-2</v>
      </c>
      <c r="F60" s="2">
        <f t="shared" si="1"/>
        <v>3.0106533067315019E-2</v>
      </c>
      <c r="G60">
        <f t="shared" si="3"/>
        <v>2.4393358876117492</v>
      </c>
    </row>
    <row r="61" spans="1:7">
      <c r="A61" t="s">
        <v>60</v>
      </c>
      <c r="B61" s="2">
        <v>5.3100000000000001E-2</v>
      </c>
      <c r="C61" s="2">
        <v>2.1700000000000001E-2</v>
      </c>
      <c r="D61" s="2">
        <v>6.59E-2</v>
      </c>
      <c r="E61" s="2">
        <f t="shared" si="0"/>
        <v>4.6899999999999997E-2</v>
      </c>
      <c r="F61" s="2">
        <f t="shared" si="1"/>
        <v>2.2742910983425152E-2</v>
      </c>
      <c r="G61">
        <f t="shared" si="3"/>
        <v>2.9310344827586192</v>
      </c>
    </row>
    <row r="62" spans="1:7">
      <c r="A62" t="s">
        <v>61</v>
      </c>
      <c r="B62" s="2">
        <v>0</v>
      </c>
      <c r="C62" s="2">
        <v>0</v>
      </c>
      <c r="D62" s="2">
        <v>0</v>
      </c>
      <c r="E62" s="2">
        <f t="shared" si="0"/>
        <v>0</v>
      </c>
      <c r="F62" s="2">
        <f t="shared" si="1"/>
        <v>0</v>
      </c>
      <c r="G62">
        <f t="shared" si="3"/>
        <v>-6.0536398467432955</v>
      </c>
    </row>
    <row r="63" spans="1:7">
      <c r="A63" t="s">
        <v>62</v>
      </c>
      <c r="B63" s="2">
        <v>0</v>
      </c>
      <c r="C63" s="2">
        <v>0</v>
      </c>
      <c r="D63" s="2">
        <v>0</v>
      </c>
      <c r="E63" s="2">
        <f t="shared" si="0"/>
        <v>0</v>
      </c>
      <c r="F63" s="2">
        <f t="shared" si="1"/>
        <v>0</v>
      </c>
      <c r="G63">
        <f t="shared" si="3"/>
        <v>-6.0536398467432955</v>
      </c>
    </row>
    <row r="64" spans="1:7">
      <c r="A64" t="s">
        <v>63</v>
      </c>
      <c r="B64" s="2">
        <v>0</v>
      </c>
      <c r="C64" s="2">
        <v>0</v>
      </c>
      <c r="D64" s="2">
        <v>0</v>
      </c>
      <c r="E64" s="2">
        <f t="shared" si="0"/>
        <v>0</v>
      </c>
      <c r="F64" s="2">
        <f t="shared" si="1"/>
        <v>0</v>
      </c>
      <c r="G64">
        <f t="shared" si="3"/>
        <v>-6.0536398467432955</v>
      </c>
    </row>
    <row r="65" spans="1:7">
      <c r="A65" t="s">
        <v>64</v>
      </c>
      <c r="B65" s="2">
        <v>6.4199999999999993E-2</v>
      </c>
      <c r="C65" s="2">
        <v>3.5900000000000001E-2</v>
      </c>
      <c r="D65" s="2">
        <v>4.07E-2</v>
      </c>
      <c r="E65" s="2">
        <f t="shared" si="0"/>
        <v>4.6933333333333327E-2</v>
      </c>
      <c r="F65" s="2">
        <f t="shared" si="1"/>
        <v>1.5144746063679437E-2</v>
      </c>
      <c r="G65">
        <f t="shared" si="3"/>
        <v>2.9374201787994871</v>
      </c>
    </row>
    <row r="66" spans="1:7">
      <c r="A66" t="s">
        <v>65</v>
      </c>
      <c r="B66" s="2">
        <v>0</v>
      </c>
      <c r="C66" s="2">
        <v>0</v>
      </c>
      <c r="D66" s="2">
        <v>0</v>
      </c>
      <c r="E66" s="2">
        <f t="shared" si="0"/>
        <v>0</v>
      </c>
      <c r="F66" s="2">
        <f t="shared" si="1"/>
        <v>0</v>
      </c>
      <c r="G66">
        <f t="shared" si="3"/>
        <v>-6.0536398467432955</v>
      </c>
    </row>
    <row r="67" spans="1:7">
      <c r="A67" s="24" t="s">
        <v>66</v>
      </c>
      <c r="B67" s="25">
        <v>1.8580000000000001</v>
      </c>
      <c r="C67" s="25"/>
      <c r="D67" s="25">
        <v>1.7647999999999999</v>
      </c>
      <c r="E67" s="25">
        <f t="shared" si="0"/>
        <v>1.8113999999999999</v>
      </c>
      <c r="F67" s="2">
        <f t="shared" si="1"/>
        <v>6.5902352006590698E-2</v>
      </c>
      <c r="G67" s="24">
        <f t="shared" si="3"/>
        <v>340.9578544061302</v>
      </c>
    </row>
    <row r="68" spans="1:7">
      <c r="A68" t="s">
        <v>67</v>
      </c>
      <c r="B68" s="2">
        <v>0.34029999999999999</v>
      </c>
      <c r="C68" s="2">
        <v>0.28170000000000001</v>
      </c>
      <c r="D68" s="2">
        <v>0.24199999999999999</v>
      </c>
      <c r="E68" s="2">
        <f t="shared" si="0"/>
        <v>0.28799999999999998</v>
      </c>
      <c r="F68" s="2">
        <f t="shared" si="1"/>
        <v>4.9451895818057458E-2</v>
      </c>
      <c r="G68">
        <f>5*(E68-0.0608)/0.036</f>
        <v>31.555555555555554</v>
      </c>
    </row>
    <row r="69" spans="1:7" ht="13.9" customHeight="1">
      <c r="A69" t="s">
        <v>68</v>
      </c>
      <c r="B69" s="2">
        <v>0.21110000000000001</v>
      </c>
      <c r="C69" s="2">
        <v>0.18529999999999999</v>
      </c>
      <c r="D69" s="2">
        <v>0.1794</v>
      </c>
      <c r="E69" s="2">
        <f t="shared" si="0"/>
        <v>0.19193333333333332</v>
      </c>
      <c r="F69" s="2">
        <f t="shared" si="1"/>
        <v>1.6858924441770898E-2</v>
      </c>
      <c r="G69">
        <f t="shared" ref="G69:G97" si="4">5*(E69-0.0608)/0.036</f>
        <v>18.212962962962962</v>
      </c>
    </row>
    <row r="70" spans="1:7">
      <c r="A70" t="s">
        <v>69</v>
      </c>
      <c r="B70" s="2">
        <v>0.1414</v>
      </c>
      <c r="C70" s="2">
        <v>0.15140000000000001</v>
      </c>
      <c r="D70" s="2">
        <v>0.1348</v>
      </c>
      <c r="E70" s="2">
        <f t="shared" si="0"/>
        <v>0.14253333333333332</v>
      </c>
      <c r="F70" s="2">
        <f t="shared" si="1"/>
        <v>8.3578306595272298E-3</v>
      </c>
      <c r="G70">
        <f t="shared" si="4"/>
        <v>11.351851851851851</v>
      </c>
    </row>
    <row r="71" spans="1:7">
      <c r="A71" t="s">
        <v>70</v>
      </c>
      <c r="B71" s="2">
        <v>0.10249999999999999</v>
      </c>
      <c r="C71" s="2">
        <v>0.1087</v>
      </c>
      <c r="D71" s="2">
        <v>0.10299999999999999</v>
      </c>
      <c r="E71" s="2">
        <f t="shared" si="0"/>
        <v>0.10473333333333333</v>
      </c>
      <c r="F71" s="2">
        <f t="shared" si="1"/>
        <v>3.4443189941312604E-3</v>
      </c>
      <c r="G71">
        <f t="shared" si="4"/>
        <v>6.1018518518518521</v>
      </c>
    </row>
    <row r="72" spans="1:7">
      <c r="A72" t="s">
        <v>71</v>
      </c>
      <c r="B72" s="2">
        <v>0.14760000000000001</v>
      </c>
      <c r="C72" s="2">
        <v>0.17610000000000001</v>
      </c>
      <c r="D72" s="2">
        <v>0.1444</v>
      </c>
      <c r="E72" s="2">
        <f t="shared" si="0"/>
        <v>0.15603333333333333</v>
      </c>
      <c r="F72" s="2">
        <f t="shared" si="1"/>
        <v>1.7451742988404937E-2</v>
      </c>
      <c r="G72">
        <f t="shared" si="4"/>
        <v>13.226851851851853</v>
      </c>
    </row>
    <row r="73" spans="1:7">
      <c r="A73" t="s">
        <v>72</v>
      </c>
      <c r="B73" s="2">
        <v>0.1336</v>
      </c>
      <c r="C73" s="2">
        <v>0.1346</v>
      </c>
      <c r="D73" s="2">
        <v>0.1108</v>
      </c>
      <c r="E73" s="2">
        <f t="shared" ref="E73:E97" si="5">AVERAGE(B73:D73)</f>
        <v>0.12633333333333333</v>
      </c>
      <c r="F73" s="2">
        <f t="shared" ref="F73:F97" si="6">STDEV(B73:D73)</f>
        <v>1.3461550183145184E-2</v>
      </c>
      <c r="G73">
        <f t="shared" si="4"/>
        <v>9.101851851851853</v>
      </c>
    </row>
    <row r="74" spans="1:7">
      <c r="A74" t="s">
        <v>73</v>
      </c>
      <c r="B74" s="2">
        <v>0.15229999999999999</v>
      </c>
      <c r="C74" s="2">
        <v>0.22420000000000001</v>
      </c>
      <c r="D74" s="2">
        <v>0.16389999999999999</v>
      </c>
      <c r="E74" s="2">
        <f t="shared" si="5"/>
        <v>0.18013333333333334</v>
      </c>
      <c r="F74" s="2">
        <f t="shared" si="6"/>
        <v>3.8601079432230088E-2</v>
      </c>
      <c r="G74">
        <f t="shared" si="4"/>
        <v>16.574074074074076</v>
      </c>
    </row>
    <row r="75" spans="1:7">
      <c r="A75" s="24" t="s">
        <v>74</v>
      </c>
      <c r="B75" s="25"/>
      <c r="C75" s="25">
        <v>2.4218999999999999</v>
      </c>
      <c r="D75" s="25">
        <v>2.3828999999999998</v>
      </c>
      <c r="E75" s="25">
        <f t="shared" si="5"/>
        <v>2.4024000000000001</v>
      </c>
      <c r="F75" s="2">
        <f t="shared" si="6"/>
        <v>2.7577164466275457E-2</v>
      </c>
      <c r="G75" s="24">
        <f t="shared" si="4"/>
        <v>325.22222222222223</v>
      </c>
    </row>
    <row r="76" spans="1:7">
      <c r="A76" s="24" t="s">
        <v>75</v>
      </c>
      <c r="B76" s="25">
        <v>2.7212999999999998</v>
      </c>
      <c r="C76" s="25">
        <v>2.7816000000000001</v>
      </c>
      <c r="D76" s="25">
        <v>2.7179000000000002</v>
      </c>
      <c r="E76" s="25">
        <f t="shared" si="5"/>
        <v>2.7402666666666669</v>
      </c>
      <c r="F76" s="2">
        <f t="shared" si="6"/>
        <v>3.5836061911618235E-2</v>
      </c>
      <c r="G76" s="24">
        <f t="shared" si="4"/>
        <v>372.14814814814821</v>
      </c>
    </row>
    <row r="77" spans="1:7">
      <c r="A77" s="24" t="s">
        <v>76</v>
      </c>
      <c r="B77" s="25">
        <v>2.8517000000000001</v>
      </c>
      <c r="C77" s="25">
        <v>2.7425000000000002</v>
      </c>
      <c r="D77" s="25">
        <v>2.8161999999999998</v>
      </c>
      <c r="E77" s="25">
        <f t="shared" si="5"/>
        <v>2.803466666666667</v>
      </c>
      <c r="F77" s="2">
        <f t="shared" si="6"/>
        <v>5.5702453566525478E-2</v>
      </c>
      <c r="G77" s="24">
        <f t="shared" si="4"/>
        <v>380.92592592592598</v>
      </c>
    </row>
    <row r="78" spans="1:7">
      <c r="A78" t="s">
        <v>77</v>
      </c>
      <c r="B78" s="2">
        <v>0.10100000000000001</v>
      </c>
      <c r="C78" s="2">
        <v>8.7499999999999994E-2</v>
      </c>
      <c r="D78" s="2">
        <v>7.6100000000000001E-2</v>
      </c>
      <c r="E78" s="2">
        <f t="shared" si="5"/>
        <v>8.8200000000000001E-2</v>
      </c>
      <c r="F78" s="2">
        <f t="shared" si="6"/>
        <v>1.2464750298341326E-2</v>
      </c>
      <c r="G78">
        <f t="shared" si="4"/>
        <v>3.8055555555555562</v>
      </c>
    </row>
    <row r="79" spans="1:7">
      <c r="A79" t="s">
        <v>78</v>
      </c>
      <c r="B79" s="2">
        <v>0.19969999999999999</v>
      </c>
      <c r="C79" s="2">
        <v>0.1651</v>
      </c>
      <c r="D79" s="2">
        <v>0.19869999999999999</v>
      </c>
      <c r="E79" s="2">
        <f t="shared" si="5"/>
        <v>0.18783333333333332</v>
      </c>
      <c r="F79" s="2">
        <f t="shared" si="6"/>
        <v>1.9693992315762864E-2</v>
      </c>
      <c r="G79">
        <f t="shared" si="4"/>
        <v>17.643518518518519</v>
      </c>
    </row>
    <row r="80" spans="1:7">
      <c r="A80" t="s">
        <v>79</v>
      </c>
      <c r="B80" s="2">
        <v>2.8E-3</v>
      </c>
      <c r="C80" s="2">
        <v>3.0200000000000001E-2</v>
      </c>
      <c r="D80" s="2">
        <v>1.9800000000000002E-2</v>
      </c>
      <c r="E80" s="2">
        <f t="shared" si="5"/>
        <v>1.7600000000000001E-2</v>
      </c>
      <c r="F80" s="2">
        <f t="shared" si="6"/>
        <v>1.3831847309741388E-2</v>
      </c>
      <c r="G80">
        <f t="shared" si="4"/>
        <v>-6.0000000000000009</v>
      </c>
    </row>
    <row r="81" spans="1:7">
      <c r="A81" t="s">
        <v>80</v>
      </c>
      <c r="B81" s="2">
        <v>9.8599999999999993E-2</v>
      </c>
      <c r="C81" s="2">
        <v>2.3900000000000001E-2</v>
      </c>
      <c r="D81" s="2">
        <v>4.6699999999999998E-2</v>
      </c>
      <c r="E81" s="2">
        <f t="shared" si="5"/>
        <v>5.6399999999999999E-2</v>
      </c>
      <c r="F81" s="2">
        <f t="shared" si="6"/>
        <v>3.8283024958850886E-2</v>
      </c>
      <c r="G81">
        <f t="shared" si="4"/>
        <v>-0.61111111111111127</v>
      </c>
    </row>
    <row r="82" spans="1:7">
      <c r="A82" t="s">
        <v>81</v>
      </c>
      <c r="B82" s="2">
        <v>0.24360000000000001</v>
      </c>
      <c r="C82" s="2">
        <v>0.30449999999999999</v>
      </c>
      <c r="D82" s="2">
        <v>0.3049</v>
      </c>
      <c r="E82" s="2">
        <f t="shared" si="5"/>
        <v>0.28433333333333333</v>
      </c>
      <c r="F82" s="2">
        <f t="shared" si="6"/>
        <v>3.5276668399004618E-2</v>
      </c>
      <c r="G82">
        <f t="shared" si="4"/>
        <v>31.046296296296298</v>
      </c>
    </row>
    <row r="83" spans="1:7">
      <c r="A83" t="s">
        <v>82</v>
      </c>
      <c r="B83" s="2">
        <v>0.29570000000000002</v>
      </c>
      <c r="C83" s="2">
        <v>0.29220000000000002</v>
      </c>
      <c r="D83" s="2">
        <v>0.3251</v>
      </c>
      <c r="E83" s="2">
        <f t="shared" si="5"/>
        <v>0.30433333333333334</v>
      </c>
      <c r="F83" s="2">
        <f t="shared" si="6"/>
        <v>1.8069403236779542E-2</v>
      </c>
      <c r="G83">
        <f t="shared" si="4"/>
        <v>33.824074074074076</v>
      </c>
    </row>
    <row r="84" spans="1:7">
      <c r="A84" t="s">
        <v>83</v>
      </c>
      <c r="B84" s="2">
        <v>0.15509999999999999</v>
      </c>
      <c r="C84" s="2">
        <v>0.17369999999999999</v>
      </c>
      <c r="D84" s="2">
        <v>0.14319999999999999</v>
      </c>
      <c r="E84" s="2">
        <f t="shared" si="5"/>
        <v>0.15733333333333333</v>
      </c>
      <c r="F84" s="2">
        <f t="shared" si="6"/>
        <v>1.5372160984498126E-2</v>
      </c>
      <c r="G84">
        <f t="shared" si="4"/>
        <v>13.407407407407408</v>
      </c>
    </row>
    <row r="85" spans="1:7">
      <c r="A85" t="s">
        <v>84</v>
      </c>
      <c r="B85" s="2">
        <v>0.1598</v>
      </c>
      <c r="C85" s="2">
        <v>0.1144</v>
      </c>
      <c r="D85" s="2">
        <v>0.14510000000000001</v>
      </c>
      <c r="E85" s="2">
        <f t="shared" si="5"/>
        <v>0.13976666666666668</v>
      </c>
      <c r="F85" s="2">
        <f t="shared" si="6"/>
        <v>2.3165131843642283E-2</v>
      </c>
      <c r="G85">
        <f t="shared" si="4"/>
        <v>10.967592592592595</v>
      </c>
    </row>
    <row r="86" spans="1:7">
      <c r="A86" t="s">
        <v>85</v>
      </c>
      <c r="B86" s="2">
        <v>5.6599999999999998E-2</v>
      </c>
      <c r="C86" s="2">
        <v>9.2200000000000004E-2</v>
      </c>
      <c r="D86" s="2">
        <v>0.10979999999999999</v>
      </c>
      <c r="E86" s="2">
        <f t="shared" si="5"/>
        <v>8.6199999999999999E-2</v>
      </c>
      <c r="F86" s="2">
        <f t="shared" si="6"/>
        <v>2.7102767386375886E-2</v>
      </c>
      <c r="G86">
        <f t="shared" si="4"/>
        <v>3.5277777777777781</v>
      </c>
    </row>
    <row r="87" spans="1:7">
      <c r="A87" t="s">
        <v>86</v>
      </c>
      <c r="B87" s="2">
        <v>8.3400000000000002E-2</v>
      </c>
      <c r="C87" s="2">
        <v>6.4600000000000005E-2</v>
      </c>
      <c r="D87" s="2">
        <v>6.9400000000000003E-2</v>
      </c>
      <c r="E87" s="2">
        <f t="shared" si="5"/>
        <v>7.2466666666666679E-2</v>
      </c>
      <c r="F87" s="2">
        <f t="shared" si="6"/>
        <v>9.7679748839424475E-3</v>
      </c>
      <c r="G87">
        <f t="shared" si="4"/>
        <v>1.6203703703703722</v>
      </c>
    </row>
    <row r="88" spans="1:7">
      <c r="A88" t="s">
        <v>87</v>
      </c>
      <c r="B88" s="2">
        <v>6.0600000000000001E-2</v>
      </c>
      <c r="C88" s="2">
        <v>7.9799999999999996E-2</v>
      </c>
      <c r="D88" s="2">
        <v>5.7700000000000001E-2</v>
      </c>
      <c r="E88" s="2">
        <f t="shared" si="5"/>
        <v>6.6033333333333333E-2</v>
      </c>
      <c r="F88" s="2">
        <f t="shared" si="6"/>
        <v>1.2010134609292839E-2</v>
      </c>
      <c r="G88">
        <f t="shared" si="4"/>
        <v>0.72685185185185186</v>
      </c>
    </row>
    <row r="89" spans="1:7">
      <c r="A89" s="24" t="s">
        <v>88</v>
      </c>
      <c r="B89" s="25">
        <v>1.9914000000000001</v>
      </c>
      <c r="C89" s="25">
        <v>1.8946000000000001</v>
      </c>
      <c r="D89" s="25">
        <v>1.8246</v>
      </c>
      <c r="E89" s="25">
        <f t="shared" si="5"/>
        <v>1.9035333333333335</v>
      </c>
      <c r="F89" s="2">
        <f t="shared" si="6"/>
        <v>8.3758064288359052E-2</v>
      </c>
      <c r="G89" s="31">
        <f t="shared" si="4"/>
        <v>255.93518518518525</v>
      </c>
    </row>
    <row r="90" spans="1:7">
      <c r="A90" s="24" t="s">
        <v>89</v>
      </c>
      <c r="B90" s="25">
        <v>1.9914000000000001</v>
      </c>
      <c r="C90" s="25">
        <v>1.8946000000000001</v>
      </c>
      <c r="D90" s="25">
        <v>1.8246</v>
      </c>
      <c r="E90" s="25">
        <f t="shared" si="5"/>
        <v>1.9035333333333335</v>
      </c>
      <c r="F90" s="2">
        <f t="shared" si="6"/>
        <v>8.3758064288359052E-2</v>
      </c>
      <c r="G90" s="31">
        <f t="shared" si="4"/>
        <v>255.93518518518525</v>
      </c>
    </row>
    <row r="91" spans="1:7">
      <c r="A91" t="s">
        <v>90</v>
      </c>
      <c r="B91" s="2">
        <v>0.14960000000000001</v>
      </c>
      <c r="C91" s="2">
        <v>0.10050000000000001</v>
      </c>
      <c r="D91" s="2">
        <v>0.14990000000000001</v>
      </c>
      <c r="E91" s="2">
        <f t="shared" si="5"/>
        <v>0.13333333333333333</v>
      </c>
      <c r="F91" s="2">
        <f t="shared" si="6"/>
        <v>2.8434896400960002E-2</v>
      </c>
      <c r="G91">
        <f t="shared" si="4"/>
        <v>10.074074074074076</v>
      </c>
    </row>
    <row r="92" spans="1:7">
      <c r="A92" s="24" t="s">
        <v>91</v>
      </c>
      <c r="B92" s="25">
        <v>2.5577999999999999</v>
      </c>
      <c r="C92" s="25"/>
      <c r="D92" s="25">
        <v>2.5400999999999998</v>
      </c>
      <c r="E92" s="25">
        <f t="shared" si="5"/>
        <v>2.5489499999999996</v>
      </c>
      <c r="F92" s="2">
        <f t="shared" si="6"/>
        <v>1.2515790027001926E-2</v>
      </c>
      <c r="G92" s="24">
        <f t="shared" si="4"/>
        <v>345.57638888888886</v>
      </c>
    </row>
    <row r="93" spans="1:7">
      <c r="A93" t="s">
        <v>92</v>
      </c>
      <c r="B93" s="2">
        <v>0.49230000000000002</v>
      </c>
      <c r="C93" s="2"/>
      <c r="D93" s="2">
        <v>0.44009999999999999</v>
      </c>
      <c r="E93" s="2">
        <f t="shared" si="5"/>
        <v>0.4662</v>
      </c>
      <c r="F93" s="2">
        <f t="shared" si="6"/>
        <v>3.6910973977938195E-2</v>
      </c>
      <c r="G93">
        <f t="shared" si="4"/>
        <v>56.305555555555564</v>
      </c>
    </row>
    <row r="94" spans="1:7">
      <c r="A94" t="s">
        <v>93</v>
      </c>
      <c r="B94" s="2">
        <v>0</v>
      </c>
      <c r="C94" s="2">
        <v>0</v>
      </c>
      <c r="D94" s="2">
        <v>0</v>
      </c>
      <c r="E94" s="2">
        <f t="shared" si="5"/>
        <v>0</v>
      </c>
      <c r="F94" s="2">
        <f t="shared" si="6"/>
        <v>0</v>
      </c>
      <c r="G94">
        <f t="shared" si="4"/>
        <v>-8.4444444444444446</v>
      </c>
    </row>
    <row r="95" spans="1:7">
      <c r="A95" t="s">
        <v>94</v>
      </c>
      <c r="B95" s="2">
        <v>0.14369999999999999</v>
      </c>
      <c r="C95" s="2">
        <v>0.1162</v>
      </c>
      <c r="D95" s="2">
        <v>0.1178</v>
      </c>
      <c r="E95" s="2">
        <f t="shared" si="5"/>
        <v>0.12590000000000001</v>
      </c>
      <c r="F95" s="2">
        <f t="shared" si="6"/>
        <v>1.5435996890385644E-2</v>
      </c>
      <c r="G95">
        <f t="shared" si="4"/>
        <v>9.0416666666666714</v>
      </c>
    </row>
    <row r="96" spans="1:7">
      <c r="A96" t="s">
        <v>95</v>
      </c>
      <c r="B96" s="2">
        <v>4.3799999999999999E-2</v>
      </c>
      <c r="C96" s="2">
        <v>4.2099999999999999E-2</v>
      </c>
      <c r="D96" s="2">
        <v>7.5399999999999995E-2</v>
      </c>
      <c r="E96" s="2">
        <f t="shared" si="5"/>
        <v>5.3766666666666664E-2</v>
      </c>
      <c r="F96" s="2">
        <f t="shared" si="6"/>
        <v>1.8754288398479244E-2</v>
      </c>
      <c r="G96">
        <f t="shared" si="4"/>
        <v>-0.9768518518518523</v>
      </c>
    </row>
    <row r="97" spans="1:7">
      <c r="A97" t="s">
        <v>96</v>
      </c>
      <c r="B97" s="2">
        <v>7.85E-2</v>
      </c>
      <c r="C97" s="2">
        <v>8.6699999999999999E-2</v>
      </c>
      <c r="D97" s="2">
        <v>6.9500000000000006E-2</v>
      </c>
      <c r="E97" s="2">
        <f t="shared" si="5"/>
        <v>7.8233333333333335E-2</v>
      </c>
      <c r="F97" s="2">
        <f t="shared" si="6"/>
        <v>8.6031002163948593E-3</v>
      </c>
      <c r="G97">
        <f t="shared" si="4"/>
        <v>2.4212962962962967</v>
      </c>
    </row>
    <row r="99" spans="1:7" ht="24">
      <c r="A99" s="3" t="s">
        <v>99</v>
      </c>
      <c r="B99">
        <v>0</v>
      </c>
      <c r="C99">
        <v>3</v>
      </c>
      <c r="D99">
        <v>6</v>
      </c>
      <c r="E99">
        <v>12</v>
      </c>
      <c r="F99">
        <v>24</v>
      </c>
      <c r="G99">
        <v>48</v>
      </c>
    </row>
    <row r="100" spans="1:7">
      <c r="A100" s="4" t="s">
        <v>1</v>
      </c>
      <c r="B100">
        <v>0</v>
      </c>
      <c r="C100">
        <v>9.9099999999999994E-2</v>
      </c>
      <c r="D100">
        <v>0.17730000000000001</v>
      </c>
      <c r="E100">
        <v>0.3528</v>
      </c>
      <c r="F100">
        <v>0.66979999999999995</v>
      </c>
      <c r="G100">
        <v>1.0495000000000001</v>
      </c>
    </row>
    <row r="101" spans="1:7">
      <c r="A101" s="4" t="s">
        <v>1</v>
      </c>
      <c r="B101">
        <v>0</v>
      </c>
      <c r="C101">
        <v>8.6999999999999994E-2</v>
      </c>
      <c r="D101">
        <v>0.20069999999999999</v>
      </c>
      <c r="E101">
        <v>0.36959999999999998</v>
      </c>
      <c r="F101">
        <v>0.70399999999999996</v>
      </c>
      <c r="G101">
        <v>1.2539</v>
      </c>
    </row>
    <row r="102" spans="1:7">
      <c r="A102" s="4" t="s">
        <v>1</v>
      </c>
      <c r="B102">
        <v>0</v>
      </c>
      <c r="C102">
        <v>0.13020000000000001</v>
      </c>
      <c r="D102">
        <v>0.26989999999999997</v>
      </c>
      <c r="E102">
        <v>0.52700000000000002</v>
      </c>
      <c r="F102">
        <v>1.0786</v>
      </c>
      <c r="G102">
        <v>1.7059</v>
      </c>
    </row>
    <row r="104" spans="1:7">
      <c r="A104">
        <v>0</v>
      </c>
      <c r="B104">
        <v>0</v>
      </c>
    </row>
    <row r="105" spans="1:7">
      <c r="A105">
        <v>3</v>
      </c>
      <c r="B105">
        <v>9.9099999999999994E-2</v>
      </c>
    </row>
    <row r="106" spans="1:7">
      <c r="A106">
        <v>6</v>
      </c>
      <c r="B106">
        <v>0.17730000000000001</v>
      </c>
    </row>
    <row r="107" spans="1:7">
      <c r="A107">
        <v>12</v>
      </c>
      <c r="B107">
        <v>0.3528</v>
      </c>
    </row>
    <row r="108" spans="1:7">
      <c r="A108">
        <v>24</v>
      </c>
      <c r="B108">
        <v>0.66979999999999995</v>
      </c>
    </row>
    <row r="109" spans="1:7">
      <c r="A109">
        <v>48</v>
      </c>
      <c r="B109">
        <v>1.0495000000000001</v>
      </c>
    </row>
    <row r="114" spans="1:2">
      <c r="A114">
        <v>0</v>
      </c>
      <c r="B114">
        <v>0</v>
      </c>
    </row>
    <row r="115" spans="1:2">
      <c r="A115">
        <v>3</v>
      </c>
      <c r="B115">
        <v>8.6999999999999994E-2</v>
      </c>
    </row>
    <row r="116" spans="1:2">
      <c r="A116">
        <v>6</v>
      </c>
      <c r="B116">
        <v>0.20069999999999999</v>
      </c>
    </row>
    <row r="117" spans="1:2">
      <c r="A117">
        <v>12</v>
      </c>
      <c r="B117">
        <v>0.36959999999999998</v>
      </c>
    </row>
    <row r="118" spans="1:2">
      <c r="A118">
        <v>24</v>
      </c>
      <c r="B118">
        <v>0.70399999999999996</v>
      </c>
    </row>
    <row r="119" spans="1:2">
      <c r="A119">
        <v>48</v>
      </c>
      <c r="B119">
        <v>1.2539</v>
      </c>
    </row>
    <row r="125" spans="1:2">
      <c r="A125">
        <v>0</v>
      </c>
      <c r="B125">
        <v>0</v>
      </c>
    </row>
    <row r="126" spans="1:2">
      <c r="A126">
        <v>3</v>
      </c>
      <c r="B126">
        <v>0.13020000000000001</v>
      </c>
    </row>
    <row r="127" spans="1:2">
      <c r="A127">
        <v>6</v>
      </c>
      <c r="B127">
        <v>0.26989999999999997</v>
      </c>
    </row>
    <row r="128" spans="1:2">
      <c r="A128">
        <v>12</v>
      </c>
      <c r="B128">
        <v>0.52700000000000002</v>
      </c>
    </row>
    <row r="129" spans="1:2">
      <c r="A129">
        <v>24</v>
      </c>
      <c r="B129">
        <v>1.0786</v>
      </c>
    </row>
    <row r="130" spans="1:2">
      <c r="A130">
        <v>48</v>
      </c>
      <c r="B130">
        <v>1.7059</v>
      </c>
    </row>
  </sheetData>
  <mergeCells count="3">
    <mergeCell ref="A5:F5"/>
    <mergeCell ref="B6:F6"/>
    <mergeCell ref="A6:A7"/>
  </mergeCells>
  <phoneticPr fontId="6" type="noConversion"/>
  <pageMargins left="0.75" right="0.75" top="1" bottom="1" header="0.51180555555555596" footer="0.51180555555555596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G131"/>
  <sheetViews>
    <sheetView topLeftCell="B87" zoomScale="175" zoomScaleNormal="175" workbookViewId="0">
      <selection activeCell="F8" sqref="F8:F97"/>
    </sheetView>
  </sheetViews>
  <sheetFormatPr defaultColWidth="9" defaultRowHeight="13.5"/>
  <cols>
    <col min="2" max="2" width="11.625" bestFit="1" customWidth="1"/>
    <col min="3" max="3" width="9.375"/>
    <col min="5" max="6" width="12.625"/>
  </cols>
  <sheetData>
    <row r="1" spans="1:7">
      <c r="A1" s="15" t="s">
        <v>171</v>
      </c>
      <c r="B1" s="43">
        <v>43383</v>
      </c>
    </row>
    <row r="2" spans="1:7">
      <c r="A2" s="15" t="s">
        <v>172</v>
      </c>
      <c r="B2" s="15" t="s">
        <v>173</v>
      </c>
    </row>
    <row r="3" spans="1:7">
      <c r="A3" s="15" t="s">
        <v>174</v>
      </c>
      <c r="B3" s="42" t="s">
        <v>176</v>
      </c>
    </row>
    <row r="4" spans="1:7">
      <c r="A4" s="15" t="s">
        <v>175</v>
      </c>
    </row>
    <row r="5" spans="1:7">
      <c r="A5" s="58" t="s">
        <v>110</v>
      </c>
      <c r="B5" s="58"/>
      <c r="C5" s="58"/>
      <c r="D5" s="58"/>
      <c r="E5" s="58"/>
      <c r="F5" s="58"/>
    </row>
    <row r="6" spans="1:7">
      <c r="A6" s="58" t="s">
        <v>0</v>
      </c>
      <c r="B6" s="58" t="s">
        <v>1</v>
      </c>
      <c r="C6" s="58"/>
      <c r="D6" s="58"/>
      <c r="E6" s="58"/>
    </row>
    <row r="7" spans="1:7">
      <c r="A7" s="58"/>
      <c r="B7" t="s">
        <v>2</v>
      </c>
      <c r="C7" t="s">
        <v>3</v>
      </c>
      <c r="D7" t="s">
        <v>4</v>
      </c>
      <c r="E7" t="s">
        <v>5</v>
      </c>
      <c r="F7" t="s">
        <v>6</v>
      </c>
      <c r="G7" s="15" t="s">
        <v>113</v>
      </c>
    </row>
    <row r="8" spans="1:7">
      <c r="A8" t="s">
        <v>7</v>
      </c>
      <c r="B8" s="2">
        <v>0.21429999999999999</v>
      </c>
      <c r="C8" s="2">
        <v>0.20699999999999999</v>
      </c>
      <c r="D8" s="2">
        <v>0.16039999999999999</v>
      </c>
      <c r="E8" s="2">
        <f>AVERAGE(B8:D8)</f>
        <v>0.19389999999999999</v>
      </c>
      <c r="F8" s="2">
        <f>STDEV(B8:D8)</f>
        <v>2.9240554030318975E-2</v>
      </c>
      <c r="G8">
        <f>5*(E8-0.0145)/0.0063</f>
        <v>142.38095238095238</v>
      </c>
    </row>
    <row r="9" spans="1:7">
      <c r="A9" t="s">
        <v>8</v>
      </c>
      <c r="B9" s="2">
        <v>0.20119999999999999</v>
      </c>
      <c r="C9" s="2">
        <v>0.2303</v>
      </c>
      <c r="D9" s="2">
        <v>0.21560000000000001</v>
      </c>
      <c r="E9" s="2">
        <f t="shared" ref="E9:E72" si="0">AVERAGE(B9:D9)</f>
        <v>0.2157</v>
      </c>
      <c r="F9" s="2">
        <f t="shared" ref="F9:F72" si="1">STDEV(B9:D9)</f>
        <v>1.4550257729676138E-2</v>
      </c>
      <c r="G9">
        <f t="shared" ref="G9:G37" si="2">5*(E9-0.0145)/0.0063</f>
        <v>159.68253968253967</v>
      </c>
    </row>
    <row r="10" spans="1:7">
      <c r="A10" t="s">
        <v>9</v>
      </c>
      <c r="B10" s="2">
        <v>3.7199999999999997E-2</v>
      </c>
      <c r="C10" s="2">
        <v>4.8999999999999903E-3</v>
      </c>
      <c r="D10" s="2">
        <v>8.4500000000000006E-2</v>
      </c>
      <c r="E10" s="2">
        <f t="shared" si="0"/>
        <v>4.2199999999999994E-2</v>
      </c>
      <c r="F10" s="2">
        <f t="shared" si="1"/>
        <v>4.0034859809920657E-2</v>
      </c>
      <c r="G10">
        <f t="shared" si="2"/>
        <v>21.984126984126981</v>
      </c>
    </row>
    <row r="11" spans="1:7">
      <c r="A11" t="s">
        <v>10</v>
      </c>
      <c r="B11" s="2">
        <v>1.4999999999999701E-3</v>
      </c>
      <c r="C11" s="2">
        <v>3.5999999999999899E-3</v>
      </c>
      <c r="D11" s="2">
        <v>1.9300000000000001E-2</v>
      </c>
      <c r="E11" s="2">
        <f t="shared" si="0"/>
        <v>8.1333333333333206E-3</v>
      </c>
      <c r="F11" s="2">
        <f t="shared" si="1"/>
        <v>9.7274525613509719E-3</v>
      </c>
      <c r="G11">
        <f t="shared" si="2"/>
        <v>-5.0529100529100637</v>
      </c>
    </row>
    <row r="12" spans="1:7">
      <c r="A12" t="s">
        <v>11</v>
      </c>
      <c r="B12" s="2">
        <v>0.1033</v>
      </c>
      <c r="C12" s="2">
        <v>6.1199999999999997E-2</v>
      </c>
      <c r="D12" s="2">
        <v>0.1457</v>
      </c>
      <c r="E12" s="2">
        <f t="shared" si="0"/>
        <v>0.10340000000000001</v>
      </c>
      <c r="F12" s="2">
        <f t="shared" si="1"/>
        <v>4.2250088757303177E-2</v>
      </c>
      <c r="G12">
        <f t="shared" si="2"/>
        <v>70.555555555555557</v>
      </c>
    </row>
    <row r="13" spans="1:7">
      <c r="A13" t="s">
        <v>12</v>
      </c>
      <c r="B13" s="2">
        <v>3.5799999999999998E-2</v>
      </c>
      <c r="C13" s="2">
        <v>1.9099999999999999E-2</v>
      </c>
      <c r="D13" s="2">
        <v>1.4999999999999999E-2</v>
      </c>
      <c r="E13" s="2">
        <f t="shared" si="0"/>
        <v>2.3299999999999998E-2</v>
      </c>
      <c r="F13" s="2">
        <f t="shared" si="1"/>
        <v>1.1017713011328626E-2</v>
      </c>
      <c r="G13">
        <f t="shared" si="2"/>
        <v>6.9841269841269815</v>
      </c>
    </row>
    <row r="14" spans="1:7">
      <c r="A14" t="s">
        <v>13</v>
      </c>
      <c r="B14" s="2">
        <v>8.9200000000000002E-2</v>
      </c>
      <c r="C14" s="2">
        <v>0.15210000000000001</v>
      </c>
      <c r="D14" s="2">
        <v>0.11609999999999999</v>
      </c>
      <c r="E14" s="2">
        <f t="shared" si="0"/>
        <v>0.11913333333333333</v>
      </c>
      <c r="F14" s="2">
        <f t="shared" si="1"/>
        <v>3.1559520486429002E-2</v>
      </c>
      <c r="G14">
        <f t="shared" si="2"/>
        <v>83.042328042328037</v>
      </c>
    </row>
    <row r="15" spans="1:7">
      <c r="A15" t="s">
        <v>14</v>
      </c>
      <c r="B15" s="2">
        <v>0.44009999999999999</v>
      </c>
      <c r="C15" s="2">
        <v>0.4365</v>
      </c>
      <c r="D15" s="2">
        <v>0.54359999999999997</v>
      </c>
      <c r="E15" s="2">
        <f t="shared" si="0"/>
        <v>0.47339999999999999</v>
      </c>
      <c r="F15" s="2">
        <f t="shared" si="1"/>
        <v>6.0821624443943352E-2</v>
      </c>
      <c r="G15">
        <f t="shared" si="2"/>
        <v>364.20634920634916</v>
      </c>
    </row>
    <row r="16" spans="1:7">
      <c r="A16" t="s">
        <v>15</v>
      </c>
      <c r="B16" s="2">
        <v>4.7800000000000002E-2</v>
      </c>
      <c r="C16" s="2">
        <v>0.15670000000000001</v>
      </c>
      <c r="D16" s="2">
        <v>0</v>
      </c>
      <c r="E16" s="2">
        <f t="shared" si="0"/>
        <v>6.8166666666666667E-2</v>
      </c>
      <c r="F16" s="2">
        <f t="shared" si="1"/>
        <v>8.0310792134888911E-2</v>
      </c>
      <c r="G16">
        <f t="shared" si="2"/>
        <v>42.592592592592588</v>
      </c>
    </row>
    <row r="17" spans="1:7">
      <c r="A17" t="s">
        <v>16</v>
      </c>
      <c r="B17" s="2">
        <v>0.21529999999999999</v>
      </c>
      <c r="C17" s="2">
        <v>0.19789999999999999</v>
      </c>
      <c r="D17" s="2">
        <v>0.224</v>
      </c>
      <c r="E17" s="2">
        <f t="shared" si="0"/>
        <v>0.21240000000000001</v>
      </c>
      <c r="F17" s="2">
        <f t="shared" si="1"/>
        <v>1.3289469515371941E-2</v>
      </c>
      <c r="G17">
        <f t="shared" si="2"/>
        <v>157.06349206349205</v>
      </c>
    </row>
    <row r="18" spans="1:7">
      <c r="A18" s="31" t="s">
        <v>17</v>
      </c>
      <c r="B18" s="32">
        <v>2.0691999999999999</v>
      </c>
      <c r="C18" s="32">
        <v>2.0891999999999999</v>
      </c>
      <c r="D18" s="32">
        <v>2.1869000000000001</v>
      </c>
      <c r="E18" s="25">
        <f t="shared" si="0"/>
        <v>2.1151</v>
      </c>
      <c r="F18" s="2">
        <f t="shared" si="1"/>
        <v>6.2979599871698919E-2</v>
      </c>
      <c r="G18" s="31">
        <f t="shared" si="2"/>
        <v>1667.1428571428571</v>
      </c>
    </row>
    <row r="19" spans="1:7">
      <c r="A19" t="s">
        <v>18</v>
      </c>
      <c r="B19" s="2">
        <v>3.78E-2</v>
      </c>
      <c r="C19" s="2">
        <v>9.9999999999999794E-3</v>
      </c>
      <c r="D19" s="2">
        <v>2.5600000000000001E-2</v>
      </c>
      <c r="E19" s="2">
        <f t="shared" si="0"/>
        <v>2.4466666666666661E-2</v>
      </c>
      <c r="F19" s="2">
        <f t="shared" si="1"/>
        <v>1.3934609191984314E-2</v>
      </c>
      <c r="G19">
        <f t="shared" si="2"/>
        <v>7.9100529100529045</v>
      </c>
    </row>
    <row r="20" spans="1:7">
      <c r="A20" t="s">
        <v>19</v>
      </c>
      <c r="B20" s="2">
        <v>0</v>
      </c>
      <c r="C20" s="2">
        <v>0</v>
      </c>
      <c r="D20" s="2">
        <v>0</v>
      </c>
      <c r="E20" s="2">
        <f t="shared" si="0"/>
        <v>0</v>
      </c>
      <c r="F20" s="2">
        <f t="shared" si="1"/>
        <v>0</v>
      </c>
      <c r="G20">
        <f t="shared" si="2"/>
        <v>-11.50793650793651</v>
      </c>
    </row>
    <row r="21" spans="1:7">
      <c r="A21" t="s">
        <v>20</v>
      </c>
      <c r="B21" s="2">
        <v>2.8999999999999898E-3</v>
      </c>
      <c r="C21" s="2">
        <v>2.1999999999999802E-3</v>
      </c>
      <c r="D21" s="2">
        <v>0</v>
      </c>
      <c r="E21" s="2">
        <f t="shared" si="0"/>
        <v>1.6999999999999899E-3</v>
      </c>
      <c r="F21" s="2">
        <f t="shared" si="1"/>
        <v>1.5132745950421484E-3</v>
      </c>
      <c r="G21">
        <f t="shared" si="2"/>
        <v>-10.158730158730167</v>
      </c>
    </row>
    <row r="22" spans="1:7">
      <c r="A22" t="s">
        <v>21</v>
      </c>
      <c r="B22" s="2">
        <v>4.5499999999999999E-2</v>
      </c>
      <c r="C22" s="2">
        <v>0.1024</v>
      </c>
      <c r="D22" s="2">
        <v>6.9199999999999998E-2</v>
      </c>
      <c r="E22" s="2">
        <f t="shared" si="0"/>
        <v>7.2366666666666676E-2</v>
      </c>
      <c r="F22" s="2">
        <f t="shared" si="1"/>
        <v>2.8581870710877762E-2</v>
      </c>
      <c r="G22">
        <f t="shared" si="2"/>
        <v>45.925925925925931</v>
      </c>
    </row>
    <row r="23" spans="1:7">
      <c r="A23" t="s">
        <v>22</v>
      </c>
      <c r="B23" s="2">
        <v>0.37219999999999998</v>
      </c>
      <c r="C23" s="2">
        <v>0.37840000000000001</v>
      </c>
      <c r="D23" s="2">
        <v>0.39479999999999998</v>
      </c>
      <c r="E23" s="2">
        <f t="shared" si="0"/>
        <v>0.38179999999999997</v>
      </c>
      <c r="F23" s="2">
        <f t="shared" si="1"/>
        <v>1.1677328461595998E-2</v>
      </c>
      <c r="G23">
        <f t="shared" si="2"/>
        <v>291.50793650793645</v>
      </c>
    </row>
    <row r="24" spans="1:7">
      <c r="A24" t="s">
        <v>23</v>
      </c>
      <c r="B24" s="2">
        <v>2.47E-2</v>
      </c>
      <c r="C24" s="2">
        <v>5.2900000000000003E-2</v>
      </c>
      <c r="D24" s="2">
        <v>5.1999999999999798E-3</v>
      </c>
      <c r="E24" s="2">
        <f t="shared" si="0"/>
        <v>2.7599999999999996E-2</v>
      </c>
      <c r="F24" s="2">
        <f t="shared" si="1"/>
        <v>2.3981868150750898E-2</v>
      </c>
      <c r="G24">
        <f t="shared" si="2"/>
        <v>10.396825396825394</v>
      </c>
    </row>
    <row r="25" spans="1:7">
      <c r="A25" t="s">
        <v>24</v>
      </c>
      <c r="B25" s="2">
        <v>3.9600000000000003E-2</v>
      </c>
      <c r="C25" s="2">
        <v>6.3100000000000003E-2</v>
      </c>
      <c r="D25" s="2">
        <v>5.5500000000000001E-2</v>
      </c>
      <c r="E25" s="2">
        <f t="shared" si="0"/>
        <v>5.2733333333333333E-2</v>
      </c>
      <c r="F25" s="2">
        <f t="shared" si="1"/>
        <v>1.1991802755771662E-2</v>
      </c>
      <c r="G25">
        <f t="shared" si="2"/>
        <v>30.343915343915345</v>
      </c>
    </row>
    <row r="26" spans="1:7">
      <c r="A26" t="s">
        <v>25</v>
      </c>
      <c r="B26" s="2">
        <v>0</v>
      </c>
      <c r="C26" s="2">
        <v>0</v>
      </c>
      <c r="D26" s="2">
        <v>0</v>
      </c>
      <c r="E26" s="2">
        <f t="shared" si="0"/>
        <v>0</v>
      </c>
      <c r="F26" s="2">
        <f t="shared" si="1"/>
        <v>0</v>
      </c>
      <c r="G26">
        <f t="shared" si="2"/>
        <v>-11.50793650793651</v>
      </c>
    </row>
    <row r="27" spans="1:7">
      <c r="A27" t="s">
        <v>26</v>
      </c>
      <c r="B27" s="2">
        <v>2.3300000000000001E-2</v>
      </c>
      <c r="C27" s="2">
        <v>3.27E-2</v>
      </c>
      <c r="D27" s="2">
        <v>3.27E-2</v>
      </c>
      <c r="E27" s="2">
        <f t="shared" si="0"/>
        <v>2.9566666666666668E-2</v>
      </c>
      <c r="F27" s="2">
        <f t="shared" si="1"/>
        <v>5.4270925303824815E-3</v>
      </c>
      <c r="G27">
        <f t="shared" si="2"/>
        <v>11.957671957671957</v>
      </c>
    </row>
    <row r="28" spans="1:7">
      <c r="A28" t="s">
        <v>27</v>
      </c>
      <c r="B28" s="2">
        <v>2.3800000000000002E-2</v>
      </c>
      <c r="C28" s="2">
        <v>1.38E-2</v>
      </c>
      <c r="D28" s="2">
        <v>1.2E-2</v>
      </c>
      <c r="E28" s="2">
        <f t="shared" si="0"/>
        <v>1.6533333333333334E-2</v>
      </c>
      <c r="F28" s="2">
        <f t="shared" si="1"/>
        <v>6.3571482075953931E-3</v>
      </c>
      <c r="G28">
        <f t="shared" si="2"/>
        <v>1.6137566137566137</v>
      </c>
    </row>
    <row r="29" spans="1:7">
      <c r="A29" t="s">
        <v>28</v>
      </c>
      <c r="B29" s="2">
        <v>0</v>
      </c>
      <c r="C29" s="2">
        <v>0</v>
      </c>
      <c r="D29" s="2">
        <v>0</v>
      </c>
      <c r="E29" s="2">
        <f t="shared" si="0"/>
        <v>0</v>
      </c>
      <c r="F29" s="2">
        <f t="shared" si="1"/>
        <v>0</v>
      </c>
      <c r="G29">
        <f t="shared" si="2"/>
        <v>-11.50793650793651</v>
      </c>
    </row>
    <row r="30" spans="1:7">
      <c r="A30" t="s">
        <v>29</v>
      </c>
      <c r="B30" s="2">
        <v>4.5999999999999999E-2</v>
      </c>
      <c r="C30" s="2">
        <v>8.9499999999999996E-2</v>
      </c>
      <c r="D30" s="2">
        <v>4.5600000000000002E-2</v>
      </c>
      <c r="E30" s="2">
        <f t="shared" si="0"/>
        <v>6.0366666666666673E-2</v>
      </c>
      <c r="F30" s="2">
        <f t="shared" si="1"/>
        <v>2.5230999451732638E-2</v>
      </c>
      <c r="G30">
        <f t="shared" si="2"/>
        <v>36.402116402116405</v>
      </c>
    </row>
    <row r="31" spans="1:7">
      <c r="A31" t="s">
        <v>30</v>
      </c>
      <c r="B31" s="2">
        <v>9.9999999999999794E-3</v>
      </c>
      <c r="C31" s="2">
        <v>1.2E-2</v>
      </c>
      <c r="D31" s="2">
        <v>8.6999999999999907E-3</v>
      </c>
      <c r="E31" s="2">
        <f t="shared" si="0"/>
        <v>1.0233333333333323E-2</v>
      </c>
      <c r="F31" s="2">
        <f t="shared" si="1"/>
        <v>1.6623276853055635E-3</v>
      </c>
      <c r="G31">
        <f t="shared" si="2"/>
        <v>-3.3862433862433945</v>
      </c>
    </row>
    <row r="32" spans="1:7">
      <c r="A32" t="s">
        <v>31</v>
      </c>
      <c r="B32" s="2">
        <v>0</v>
      </c>
      <c r="C32" s="2">
        <v>0</v>
      </c>
      <c r="D32" s="2">
        <v>0</v>
      </c>
      <c r="E32" s="2">
        <f t="shared" si="0"/>
        <v>0</v>
      </c>
      <c r="F32" s="2">
        <f t="shared" si="1"/>
        <v>0</v>
      </c>
      <c r="G32">
        <f t="shared" si="2"/>
        <v>-11.50793650793651</v>
      </c>
    </row>
    <row r="33" spans="1:7">
      <c r="A33" t="s">
        <v>32</v>
      </c>
      <c r="B33" s="2">
        <v>8.8800000000000004E-2</v>
      </c>
      <c r="C33" s="2">
        <v>5.8000000000000003E-2</v>
      </c>
      <c r="D33" s="2">
        <v>8.7400000000000005E-2</v>
      </c>
      <c r="E33" s="2">
        <f t="shared" si="0"/>
        <v>7.8066666666666673E-2</v>
      </c>
      <c r="F33" s="2">
        <f t="shared" si="1"/>
        <v>1.739233547667858E-2</v>
      </c>
      <c r="G33">
        <f t="shared" si="2"/>
        <v>50.449735449735456</v>
      </c>
    </row>
    <row r="34" spans="1:7">
      <c r="A34" t="s">
        <v>33</v>
      </c>
      <c r="B34" s="2">
        <v>0</v>
      </c>
      <c r="C34" s="2">
        <v>0</v>
      </c>
      <c r="D34" s="2">
        <v>0</v>
      </c>
      <c r="E34" s="2">
        <f t="shared" si="0"/>
        <v>0</v>
      </c>
      <c r="F34" s="2">
        <f t="shared" si="1"/>
        <v>0</v>
      </c>
      <c r="G34">
        <f t="shared" si="2"/>
        <v>-11.50793650793651</v>
      </c>
    </row>
    <row r="35" spans="1:7">
      <c r="A35" t="s">
        <v>34</v>
      </c>
      <c r="B35" s="2">
        <v>0</v>
      </c>
      <c r="C35" s="2">
        <v>0</v>
      </c>
      <c r="D35" s="2">
        <v>0</v>
      </c>
      <c r="E35" s="2">
        <f t="shared" si="0"/>
        <v>0</v>
      </c>
      <c r="F35" s="2">
        <f t="shared" si="1"/>
        <v>0</v>
      </c>
      <c r="G35">
        <f t="shared" si="2"/>
        <v>-11.50793650793651</v>
      </c>
    </row>
    <row r="36" spans="1:7">
      <c r="A36" t="s">
        <v>35</v>
      </c>
      <c r="B36" s="2">
        <v>1.5800000000000002E-2</v>
      </c>
      <c r="C36" s="2">
        <v>1.12E-2</v>
      </c>
      <c r="D36" s="2">
        <v>1.2E-2</v>
      </c>
      <c r="E36" s="2">
        <f t="shared" si="0"/>
        <v>1.3000000000000003E-2</v>
      </c>
      <c r="F36" s="2">
        <f t="shared" si="1"/>
        <v>2.4576411454889026E-3</v>
      </c>
      <c r="G36">
        <f t="shared" si="2"/>
        <v>-1.1904761904761887</v>
      </c>
    </row>
    <row r="37" spans="1:7">
      <c r="A37" t="s">
        <v>36</v>
      </c>
      <c r="B37" s="2">
        <v>0</v>
      </c>
      <c r="C37" s="2">
        <v>0</v>
      </c>
      <c r="D37" s="2">
        <v>0</v>
      </c>
      <c r="E37" s="2">
        <f t="shared" si="0"/>
        <v>0</v>
      </c>
      <c r="F37" s="2">
        <f t="shared" si="1"/>
        <v>0</v>
      </c>
      <c r="G37">
        <f t="shared" si="2"/>
        <v>-11.50793650793651</v>
      </c>
    </row>
    <row r="38" spans="1:7">
      <c r="A38" t="s">
        <v>37</v>
      </c>
      <c r="B38" s="2">
        <v>0.1176</v>
      </c>
      <c r="C38" s="2">
        <v>8.0600000000000005E-2</v>
      </c>
      <c r="D38" s="2">
        <v>6.2199999999999998E-2</v>
      </c>
      <c r="E38" s="2">
        <f t="shared" si="0"/>
        <v>8.6799999999999988E-2</v>
      </c>
      <c r="F38" s="2">
        <f t="shared" si="1"/>
        <v>2.8215598522802997E-2</v>
      </c>
      <c r="G38">
        <f>5*(E38-0.0062)/0.0033</f>
        <v>122.12121212121211</v>
      </c>
    </row>
    <row r="39" spans="1:7">
      <c r="A39" t="s">
        <v>38</v>
      </c>
      <c r="B39" s="2">
        <v>0</v>
      </c>
      <c r="C39" s="2">
        <v>0</v>
      </c>
      <c r="D39" s="2">
        <v>0</v>
      </c>
      <c r="E39" s="2">
        <f t="shared" si="0"/>
        <v>0</v>
      </c>
      <c r="F39" s="2">
        <f t="shared" si="1"/>
        <v>0</v>
      </c>
      <c r="G39">
        <f t="shared" ref="G39:G67" si="3">5*(E39-0.0062)/0.0033</f>
        <v>-9.3939393939393945</v>
      </c>
    </row>
    <row r="40" spans="1:7">
      <c r="A40" t="s">
        <v>39</v>
      </c>
      <c r="B40" s="2">
        <v>0</v>
      </c>
      <c r="C40" s="2">
        <v>0</v>
      </c>
      <c r="D40" s="2">
        <v>0</v>
      </c>
      <c r="E40" s="2">
        <f t="shared" si="0"/>
        <v>0</v>
      </c>
      <c r="F40" s="2">
        <f t="shared" si="1"/>
        <v>0</v>
      </c>
      <c r="G40">
        <f t="shared" si="3"/>
        <v>-9.3939393939393945</v>
      </c>
    </row>
    <row r="41" spans="1:7">
      <c r="A41" t="s">
        <v>40</v>
      </c>
      <c r="B41" s="2">
        <v>0</v>
      </c>
      <c r="C41" s="2">
        <v>0</v>
      </c>
      <c r="D41" s="2">
        <v>0</v>
      </c>
      <c r="E41" s="2">
        <f t="shared" si="0"/>
        <v>0</v>
      </c>
      <c r="F41" s="2">
        <f t="shared" si="1"/>
        <v>0</v>
      </c>
      <c r="G41">
        <f t="shared" si="3"/>
        <v>-9.3939393939393945</v>
      </c>
    </row>
    <row r="42" spans="1:7">
      <c r="A42" t="s">
        <v>41</v>
      </c>
      <c r="B42" s="2">
        <v>0</v>
      </c>
      <c r="C42" s="2">
        <v>0</v>
      </c>
      <c r="D42" s="2">
        <v>0</v>
      </c>
      <c r="E42" s="2">
        <f t="shared" si="0"/>
        <v>0</v>
      </c>
      <c r="F42" s="2">
        <f t="shared" si="1"/>
        <v>0</v>
      </c>
      <c r="G42">
        <f t="shared" si="3"/>
        <v>-9.3939393939393945</v>
      </c>
    </row>
    <row r="43" spans="1:7">
      <c r="A43" t="s">
        <v>42</v>
      </c>
      <c r="B43" s="2">
        <v>0</v>
      </c>
      <c r="C43" s="2">
        <v>0</v>
      </c>
      <c r="D43" s="2">
        <v>0</v>
      </c>
      <c r="E43" s="2">
        <f t="shared" si="0"/>
        <v>0</v>
      </c>
      <c r="F43" s="2">
        <f t="shared" si="1"/>
        <v>0</v>
      </c>
      <c r="G43">
        <f t="shared" si="3"/>
        <v>-9.3939393939393945</v>
      </c>
    </row>
    <row r="44" spans="1:7">
      <c r="A44" t="s">
        <v>43</v>
      </c>
      <c r="B44" s="2">
        <v>3.8E-3</v>
      </c>
      <c r="C44" s="2">
        <v>4.5199999999999997E-2</v>
      </c>
      <c r="D44" s="2">
        <v>1.1999999999999799E-3</v>
      </c>
      <c r="E44" s="2">
        <f t="shared" si="0"/>
        <v>1.6733333333333326E-2</v>
      </c>
      <c r="F44" s="2">
        <f t="shared" si="1"/>
        <v>2.4687108646687116E-2</v>
      </c>
      <c r="G44">
        <f t="shared" si="3"/>
        <v>15.959595959595948</v>
      </c>
    </row>
    <row r="45" spans="1:7">
      <c r="A45" t="s">
        <v>44</v>
      </c>
      <c r="B45" s="2">
        <v>2.1399999999999999E-2</v>
      </c>
      <c r="C45" s="2">
        <v>2.2499999999999999E-2</v>
      </c>
      <c r="D45" s="2">
        <v>3.8199999999999998E-2</v>
      </c>
      <c r="E45" s="2">
        <f t="shared" si="0"/>
        <v>2.7366666666666664E-2</v>
      </c>
      <c r="F45" s="2">
        <f t="shared" si="1"/>
        <v>9.3980494430138707E-3</v>
      </c>
      <c r="G45">
        <f t="shared" si="3"/>
        <v>32.070707070707066</v>
      </c>
    </row>
    <row r="46" spans="1:7">
      <c r="A46" t="s">
        <v>45</v>
      </c>
      <c r="B46" s="2">
        <v>0</v>
      </c>
      <c r="C46" s="2">
        <v>0</v>
      </c>
      <c r="D46" s="2">
        <v>0</v>
      </c>
      <c r="E46" s="2">
        <f t="shared" si="0"/>
        <v>0</v>
      </c>
      <c r="F46" s="2">
        <f t="shared" si="1"/>
        <v>0</v>
      </c>
      <c r="G46">
        <f t="shared" si="3"/>
        <v>-9.3939393939393945</v>
      </c>
    </row>
    <row r="47" spans="1:7">
      <c r="A47" t="s">
        <v>46</v>
      </c>
      <c r="B47" s="2">
        <v>0</v>
      </c>
      <c r="C47" s="2">
        <v>0</v>
      </c>
      <c r="D47" s="2">
        <v>0</v>
      </c>
      <c r="E47" s="2">
        <f t="shared" si="0"/>
        <v>0</v>
      </c>
      <c r="F47" s="2">
        <f t="shared" si="1"/>
        <v>0</v>
      </c>
      <c r="G47">
        <f t="shared" si="3"/>
        <v>-9.3939393939393945</v>
      </c>
    </row>
    <row r="48" spans="1:7">
      <c r="A48" s="24" t="s">
        <v>47</v>
      </c>
      <c r="B48" s="25">
        <v>0.68899999999999995</v>
      </c>
      <c r="C48" s="25">
        <v>0.7177</v>
      </c>
      <c r="D48" s="25">
        <v>0.65710000000000002</v>
      </c>
      <c r="E48" s="25">
        <f t="shared" si="0"/>
        <v>0.68793333333333317</v>
      </c>
      <c r="F48" s="2">
        <f t="shared" si="1"/>
        <v>3.0314078137618564E-2</v>
      </c>
      <c r="G48" s="24">
        <f t="shared" si="3"/>
        <v>1032.9292929292928</v>
      </c>
    </row>
    <row r="49" spans="1:7">
      <c r="A49" t="s">
        <v>48</v>
      </c>
      <c r="B49" s="2">
        <v>0</v>
      </c>
      <c r="C49" s="2">
        <v>0</v>
      </c>
      <c r="D49" s="2">
        <v>0</v>
      </c>
      <c r="E49" s="2">
        <f t="shared" si="0"/>
        <v>0</v>
      </c>
      <c r="F49" s="2">
        <f t="shared" si="1"/>
        <v>0</v>
      </c>
      <c r="G49">
        <f t="shared" si="3"/>
        <v>-9.3939393939393945</v>
      </c>
    </row>
    <row r="50" spans="1:7">
      <c r="A50" t="s">
        <v>49</v>
      </c>
      <c r="B50" s="2">
        <v>0</v>
      </c>
      <c r="C50" s="2">
        <v>0</v>
      </c>
      <c r="D50" s="2">
        <v>0</v>
      </c>
      <c r="E50" s="2">
        <f t="shared" si="0"/>
        <v>0</v>
      </c>
      <c r="F50" s="2">
        <f t="shared" si="1"/>
        <v>0</v>
      </c>
      <c r="G50">
        <f t="shared" si="3"/>
        <v>-9.3939393939393945</v>
      </c>
    </row>
    <row r="51" spans="1:7">
      <c r="A51" t="s">
        <v>50</v>
      </c>
      <c r="B51" s="2">
        <v>0</v>
      </c>
      <c r="C51" s="2">
        <v>0</v>
      </c>
      <c r="D51" s="2">
        <v>0</v>
      </c>
      <c r="E51" s="2">
        <f t="shared" si="0"/>
        <v>0</v>
      </c>
      <c r="F51" s="2">
        <f t="shared" si="1"/>
        <v>0</v>
      </c>
      <c r="G51">
        <f t="shared" si="3"/>
        <v>-9.3939393939393945</v>
      </c>
    </row>
    <row r="52" spans="1:7">
      <c r="A52" t="s">
        <v>51</v>
      </c>
      <c r="B52" s="2">
        <v>0</v>
      </c>
      <c r="C52" s="2">
        <v>0</v>
      </c>
      <c r="D52" s="2">
        <v>0</v>
      </c>
      <c r="E52" s="2">
        <f t="shared" si="0"/>
        <v>0</v>
      </c>
      <c r="F52" s="2">
        <f t="shared" si="1"/>
        <v>0</v>
      </c>
      <c r="G52">
        <f t="shared" si="3"/>
        <v>-9.3939393939393945</v>
      </c>
    </row>
    <row r="53" spans="1:7">
      <c r="A53" t="s">
        <v>52</v>
      </c>
      <c r="B53" s="2">
        <v>0</v>
      </c>
      <c r="C53" s="2">
        <v>0</v>
      </c>
      <c r="D53" s="2">
        <v>0</v>
      </c>
      <c r="E53" s="2">
        <f t="shared" si="0"/>
        <v>0</v>
      </c>
      <c r="F53" s="2">
        <f t="shared" si="1"/>
        <v>0</v>
      </c>
      <c r="G53">
        <f t="shared" si="3"/>
        <v>-9.3939393939393945</v>
      </c>
    </row>
    <row r="54" spans="1:7">
      <c r="A54" s="31" t="s">
        <v>53</v>
      </c>
      <c r="B54" s="32">
        <v>1.3298000000000001</v>
      </c>
      <c r="C54" s="32">
        <v>1.3581000000000001</v>
      </c>
      <c r="D54" s="32">
        <v>1.3879999999999999</v>
      </c>
      <c r="E54" s="25">
        <f t="shared" si="0"/>
        <v>1.3586333333333334</v>
      </c>
      <c r="F54" s="2">
        <f t="shared" si="1"/>
        <v>2.9103665290360382E-2</v>
      </c>
      <c r="G54" s="31">
        <f t="shared" si="3"/>
        <v>2049.1414141414143</v>
      </c>
    </row>
    <row r="55" spans="1:7">
      <c r="A55" t="s">
        <v>54</v>
      </c>
      <c r="B55" s="2">
        <v>0</v>
      </c>
      <c r="C55" s="2">
        <v>0</v>
      </c>
      <c r="D55" s="2">
        <v>0</v>
      </c>
      <c r="E55" s="2">
        <f t="shared" si="0"/>
        <v>0</v>
      </c>
      <c r="F55" s="2">
        <f t="shared" si="1"/>
        <v>0</v>
      </c>
      <c r="G55">
        <f t="shared" si="3"/>
        <v>-9.3939393939393945</v>
      </c>
    </row>
    <row r="56" spans="1:7">
      <c r="A56" t="s">
        <v>55</v>
      </c>
      <c r="B56" s="2">
        <v>0</v>
      </c>
      <c r="C56" s="2">
        <v>0</v>
      </c>
      <c r="D56" s="2">
        <v>0</v>
      </c>
      <c r="E56" s="2">
        <f t="shared" si="0"/>
        <v>0</v>
      </c>
      <c r="F56" s="2">
        <f t="shared" si="1"/>
        <v>0</v>
      </c>
      <c r="G56">
        <f t="shared" si="3"/>
        <v>-9.3939393939393945</v>
      </c>
    </row>
    <row r="57" spans="1:7">
      <c r="A57" t="s">
        <v>56</v>
      </c>
      <c r="B57" s="2">
        <v>0</v>
      </c>
      <c r="C57" s="2">
        <v>0</v>
      </c>
      <c r="D57" s="2">
        <v>0</v>
      </c>
      <c r="E57" s="2">
        <f t="shared" si="0"/>
        <v>0</v>
      </c>
      <c r="F57" s="2">
        <f t="shared" si="1"/>
        <v>0</v>
      </c>
      <c r="G57">
        <f t="shared" si="3"/>
        <v>-9.3939393939393945</v>
      </c>
    </row>
    <row r="58" spans="1:7">
      <c r="A58" t="s">
        <v>57</v>
      </c>
      <c r="B58" s="2">
        <v>0</v>
      </c>
      <c r="C58" s="2">
        <v>0</v>
      </c>
      <c r="D58" s="2">
        <v>0</v>
      </c>
      <c r="E58" s="2">
        <f t="shared" si="0"/>
        <v>0</v>
      </c>
      <c r="F58" s="2">
        <f t="shared" si="1"/>
        <v>0</v>
      </c>
      <c r="G58">
        <f t="shared" si="3"/>
        <v>-9.3939393939393945</v>
      </c>
    </row>
    <row r="59" spans="1:7">
      <c r="A59" t="s">
        <v>58</v>
      </c>
      <c r="B59" s="2">
        <v>0</v>
      </c>
      <c r="C59" s="2">
        <v>0</v>
      </c>
      <c r="D59" s="2">
        <v>0</v>
      </c>
      <c r="E59" s="2">
        <f t="shared" si="0"/>
        <v>0</v>
      </c>
      <c r="F59" s="2">
        <f t="shared" si="1"/>
        <v>0</v>
      </c>
      <c r="G59">
        <f t="shared" si="3"/>
        <v>-9.3939393939393945</v>
      </c>
    </row>
    <row r="60" spans="1:7">
      <c r="A60" t="s">
        <v>59</v>
      </c>
      <c r="B60" s="2">
        <v>0</v>
      </c>
      <c r="C60" s="2">
        <v>0</v>
      </c>
      <c r="D60" s="2">
        <v>0</v>
      </c>
      <c r="E60" s="2">
        <f t="shared" si="0"/>
        <v>0</v>
      </c>
      <c r="F60" s="2">
        <f t="shared" si="1"/>
        <v>0</v>
      </c>
      <c r="G60">
        <f t="shared" si="3"/>
        <v>-9.3939393939393945</v>
      </c>
    </row>
    <row r="61" spans="1:7">
      <c r="A61" t="s">
        <v>60</v>
      </c>
      <c r="B61" s="2">
        <v>0</v>
      </c>
      <c r="C61" s="2">
        <v>0</v>
      </c>
      <c r="D61" s="2">
        <v>0</v>
      </c>
      <c r="E61" s="2">
        <f t="shared" si="0"/>
        <v>0</v>
      </c>
      <c r="F61" s="2">
        <f t="shared" si="1"/>
        <v>0</v>
      </c>
      <c r="G61">
        <f t="shared" si="3"/>
        <v>-9.3939393939393945</v>
      </c>
    </row>
    <row r="62" spans="1:7">
      <c r="A62" t="s">
        <v>61</v>
      </c>
      <c r="B62" s="2">
        <v>0</v>
      </c>
      <c r="C62" s="2">
        <v>0</v>
      </c>
      <c r="D62" s="2">
        <v>0</v>
      </c>
      <c r="E62" s="2">
        <f t="shared" si="0"/>
        <v>0</v>
      </c>
      <c r="F62" s="2">
        <f t="shared" si="1"/>
        <v>0</v>
      </c>
      <c r="G62">
        <f t="shared" si="3"/>
        <v>-9.3939393939393945</v>
      </c>
    </row>
    <row r="63" spans="1:7">
      <c r="A63" t="s">
        <v>62</v>
      </c>
      <c r="B63" s="2">
        <v>0</v>
      </c>
      <c r="C63" s="2">
        <v>0</v>
      </c>
      <c r="D63" s="2">
        <v>0</v>
      </c>
      <c r="E63" s="2">
        <f t="shared" si="0"/>
        <v>0</v>
      </c>
      <c r="F63" s="2">
        <f t="shared" si="1"/>
        <v>0</v>
      </c>
      <c r="G63">
        <f t="shared" si="3"/>
        <v>-9.3939393939393945</v>
      </c>
    </row>
    <row r="64" spans="1:7">
      <c r="A64" t="s">
        <v>63</v>
      </c>
      <c r="B64" s="2">
        <v>0</v>
      </c>
      <c r="C64" s="2">
        <v>0</v>
      </c>
      <c r="D64" s="2">
        <v>0</v>
      </c>
      <c r="E64" s="2">
        <f t="shared" si="0"/>
        <v>0</v>
      </c>
      <c r="F64" s="2">
        <f t="shared" si="1"/>
        <v>0</v>
      </c>
      <c r="G64">
        <f t="shared" si="3"/>
        <v>-9.3939393939393945</v>
      </c>
    </row>
    <row r="65" spans="1:7">
      <c r="A65" t="s">
        <v>64</v>
      </c>
      <c r="B65" s="2">
        <v>0</v>
      </c>
      <c r="C65" s="2">
        <v>0</v>
      </c>
      <c r="D65" s="2">
        <v>0</v>
      </c>
      <c r="E65" s="2">
        <f t="shared" si="0"/>
        <v>0</v>
      </c>
      <c r="F65" s="2">
        <f t="shared" si="1"/>
        <v>0</v>
      </c>
      <c r="G65">
        <f t="shared" si="3"/>
        <v>-9.3939393939393945</v>
      </c>
    </row>
    <row r="66" spans="1:7">
      <c r="A66" t="s">
        <v>65</v>
      </c>
      <c r="B66" s="2">
        <v>0</v>
      </c>
      <c r="C66" s="2">
        <v>0</v>
      </c>
      <c r="D66" s="2">
        <v>0</v>
      </c>
      <c r="E66" s="2">
        <f t="shared" si="0"/>
        <v>0</v>
      </c>
      <c r="F66" s="2">
        <f t="shared" si="1"/>
        <v>0</v>
      </c>
      <c r="G66">
        <f t="shared" si="3"/>
        <v>-9.3939393939393945</v>
      </c>
    </row>
    <row r="67" spans="1:7">
      <c r="A67" s="31" t="s">
        <v>66</v>
      </c>
      <c r="B67" s="32">
        <v>1.0946</v>
      </c>
      <c r="C67" s="32">
        <v>0.72340000000000004</v>
      </c>
      <c r="D67" s="32">
        <v>0.88</v>
      </c>
      <c r="E67" s="25">
        <f t="shared" si="0"/>
        <v>0.89933333333333332</v>
      </c>
      <c r="F67" s="2">
        <f t="shared" si="1"/>
        <v>0.1863536780783609</v>
      </c>
      <c r="G67" s="31">
        <f t="shared" si="3"/>
        <v>1353.2323232323231</v>
      </c>
    </row>
    <row r="68" spans="1:7">
      <c r="A68" t="s">
        <v>67</v>
      </c>
      <c r="B68" s="2">
        <v>0.21310000000000001</v>
      </c>
      <c r="C68" s="2">
        <v>0.19550000000000001</v>
      </c>
      <c r="D68" s="2">
        <v>0.18890000000000001</v>
      </c>
      <c r="E68" s="2">
        <f t="shared" si="0"/>
        <v>0.19916666666666669</v>
      </c>
      <c r="F68" s="2">
        <f t="shared" si="1"/>
        <v>1.2509729546770119E-2</v>
      </c>
      <c r="G68">
        <f>5*(E68-0.0153)/0.0071</f>
        <v>129.48356807511738</v>
      </c>
    </row>
    <row r="69" spans="1:7">
      <c r="A69" t="s">
        <v>68</v>
      </c>
      <c r="B69" s="2">
        <v>9.6699999999999994E-2</v>
      </c>
      <c r="C69" s="2">
        <v>7.3999999999999996E-2</v>
      </c>
      <c r="D69" s="2">
        <v>5.8599999999999999E-2</v>
      </c>
      <c r="E69" s="2">
        <f t="shared" si="0"/>
        <v>7.6433333333333339E-2</v>
      </c>
      <c r="F69" s="2">
        <f t="shared" si="1"/>
        <v>1.9166202892939757E-2</v>
      </c>
      <c r="G69">
        <f t="shared" ref="G69:G97" si="4">5*(E69-0.0153)/0.0071</f>
        <v>43.051643192488264</v>
      </c>
    </row>
    <row r="70" spans="1:7">
      <c r="A70" t="s">
        <v>69</v>
      </c>
      <c r="B70" s="2">
        <v>0.1166</v>
      </c>
      <c r="C70" s="2">
        <v>8.7900000000000006E-2</v>
      </c>
      <c r="D70" s="2">
        <v>8.9700000000000002E-2</v>
      </c>
      <c r="E70" s="2">
        <f t="shared" si="0"/>
        <v>9.8066666666666677E-2</v>
      </c>
      <c r="F70" s="2">
        <f t="shared" si="1"/>
        <v>1.6075550794088896E-2</v>
      </c>
      <c r="G70">
        <f t="shared" si="4"/>
        <v>58.286384976525824</v>
      </c>
    </row>
    <row r="71" spans="1:7">
      <c r="A71" t="s">
        <v>70</v>
      </c>
      <c r="B71" s="2">
        <v>5.5500000000000001E-2</v>
      </c>
      <c r="C71" s="2">
        <v>8.5099999999999995E-2</v>
      </c>
      <c r="D71" s="2">
        <v>5.0599999999999999E-2</v>
      </c>
      <c r="E71" s="2">
        <f t="shared" si="0"/>
        <v>6.3733333333333336E-2</v>
      </c>
      <c r="F71" s="2">
        <f t="shared" si="1"/>
        <v>1.8665565443707621E-2</v>
      </c>
      <c r="G71">
        <f t="shared" si="4"/>
        <v>34.107981220657273</v>
      </c>
    </row>
    <row r="72" spans="1:7">
      <c r="A72" t="s">
        <v>71</v>
      </c>
      <c r="B72" s="2">
        <v>6.9099999999999995E-2</v>
      </c>
      <c r="C72" s="2">
        <v>4.02E-2</v>
      </c>
      <c r="D72" s="2">
        <v>3.78E-2</v>
      </c>
      <c r="E72" s="2">
        <f t="shared" si="0"/>
        <v>4.9033333333333338E-2</v>
      </c>
      <c r="F72" s="2">
        <f t="shared" si="1"/>
        <v>1.7419624948124809E-2</v>
      </c>
      <c r="G72">
        <f t="shared" si="4"/>
        <v>23.75586854460094</v>
      </c>
    </row>
    <row r="73" spans="1:7">
      <c r="A73" t="s">
        <v>72</v>
      </c>
      <c r="B73" s="2">
        <v>4.4900000000000002E-2</v>
      </c>
      <c r="C73" s="2">
        <v>3.9300000000000002E-2</v>
      </c>
      <c r="D73" s="2">
        <v>5.5100000000000003E-2</v>
      </c>
      <c r="E73" s="2">
        <f t="shared" ref="E73:E97" si="5">AVERAGE(B73:D73)</f>
        <v>4.6433333333333333E-2</v>
      </c>
      <c r="F73" s="2">
        <f t="shared" ref="F73:F97" si="6">STDEV(B73:D73)</f>
        <v>8.0108260081799918E-3</v>
      </c>
      <c r="G73">
        <f t="shared" si="4"/>
        <v>21.92488262910798</v>
      </c>
    </row>
    <row r="74" spans="1:7">
      <c r="A74" t="s">
        <v>73</v>
      </c>
      <c r="B74" s="2">
        <v>8.5699999999999998E-2</v>
      </c>
      <c r="C74" s="2">
        <v>0.14169999999999999</v>
      </c>
      <c r="D74" s="2">
        <v>8.72E-2</v>
      </c>
      <c r="E74" s="2">
        <f t="shared" si="5"/>
        <v>0.10486666666666666</v>
      </c>
      <c r="F74" s="2">
        <f t="shared" si="6"/>
        <v>3.1907418155239897E-2</v>
      </c>
      <c r="G74">
        <f t="shared" si="4"/>
        <v>63.075117370892016</v>
      </c>
    </row>
    <row r="75" spans="1:7">
      <c r="A75" s="31" t="s">
        <v>74</v>
      </c>
      <c r="B75" s="32">
        <v>2.0310000000000001</v>
      </c>
      <c r="C75" s="32">
        <v>1.9067000000000001</v>
      </c>
      <c r="D75" s="32">
        <v>2.0297000000000001</v>
      </c>
      <c r="E75" s="25">
        <f t="shared" si="5"/>
        <v>1.9891333333333334</v>
      </c>
      <c r="F75" s="2">
        <f t="shared" si="6"/>
        <v>7.1392319848375935E-2</v>
      </c>
      <c r="G75" s="31">
        <f t="shared" si="4"/>
        <v>1390.0234741784036</v>
      </c>
    </row>
    <row r="76" spans="1:7">
      <c r="A76" s="24" t="s">
        <v>75</v>
      </c>
      <c r="B76" s="25">
        <v>2.2972999999999999</v>
      </c>
      <c r="C76" s="25">
        <v>2.3637000000000001</v>
      </c>
      <c r="D76" s="25"/>
      <c r="E76" s="25">
        <f t="shared" si="5"/>
        <v>2.3304999999999998</v>
      </c>
      <c r="F76" s="2">
        <f t="shared" si="6"/>
        <v>4.6951890270786924E-2</v>
      </c>
      <c r="G76" s="24">
        <f t="shared" si="4"/>
        <v>1630.4225352112676</v>
      </c>
    </row>
    <row r="77" spans="1:7">
      <c r="A77" s="24" t="s">
        <v>76</v>
      </c>
      <c r="B77" s="25">
        <v>2.343</v>
      </c>
      <c r="C77" s="25">
        <v>2.3917000000000002</v>
      </c>
      <c r="D77" s="25"/>
      <c r="E77" s="25">
        <f t="shared" si="5"/>
        <v>2.3673500000000001</v>
      </c>
      <c r="F77" s="2">
        <f t="shared" si="6"/>
        <v>3.4436100243784996E-2</v>
      </c>
      <c r="G77" s="24">
        <f t="shared" si="4"/>
        <v>1656.3732394366198</v>
      </c>
    </row>
    <row r="78" spans="1:7">
      <c r="A78" t="s">
        <v>77</v>
      </c>
      <c r="B78" s="2">
        <v>5.7700000000000001E-2</v>
      </c>
      <c r="C78" s="2">
        <v>5.5300000000000002E-2</v>
      </c>
      <c r="D78" s="2">
        <v>3.6200000000000003E-2</v>
      </c>
      <c r="E78" s="2">
        <f t="shared" si="5"/>
        <v>4.9733333333333331E-2</v>
      </c>
      <c r="F78" s="2">
        <f t="shared" si="6"/>
        <v>1.1781482645802007E-2</v>
      </c>
      <c r="G78">
        <f t="shared" si="4"/>
        <v>24.248826291079805</v>
      </c>
    </row>
    <row r="79" spans="1:7">
      <c r="A79" t="s">
        <v>78</v>
      </c>
      <c r="B79" s="2">
        <v>0.1016</v>
      </c>
      <c r="C79" s="2">
        <v>7.2300000000000003E-2</v>
      </c>
      <c r="D79" s="2">
        <v>9.4500000000000001E-2</v>
      </c>
      <c r="E79" s="2">
        <f t="shared" si="5"/>
        <v>8.9466666666666653E-2</v>
      </c>
      <c r="F79" s="2">
        <f t="shared" si="6"/>
        <v>1.5284741847127657E-2</v>
      </c>
      <c r="G79">
        <f t="shared" si="4"/>
        <v>52.230046948356801</v>
      </c>
    </row>
    <row r="80" spans="1:7">
      <c r="A80" t="s">
        <v>79</v>
      </c>
      <c r="B80" s="2">
        <v>0</v>
      </c>
      <c r="C80" s="2">
        <v>0</v>
      </c>
      <c r="D80" s="2">
        <v>0</v>
      </c>
      <c r="E80" s="2">
        <f t="shared" si="5"/>
        <v>0</v>
      </c>
      <c r="F80" s="2">
        <f t="shared" si="6"/>
        <v>0</v>
      </c>
      <c r="G80">
        <f t="shared" si="4"/>
        <v>-10.774647887323942</v>
      </c>
    </row>
    <row r="81" spans="1:7">
      <c r="A81" t="s">
        <v>80</v>
      </c>
      <c r="B81" s="2">
        <v>0</v>
      </c>
      <c r="C81" s="2">
        <v>0</v>
      </c>
      <c r="D81" s="2">
        <v>0</v>
      </c>
      <c r="E81" s="2">
        <f t="shared" si="5"/>
        <v>0</v>
      </c>
      <c r="F81" s="2">
        <f t="shared" si="6"/>
        <v>0</v>
      </c>
      <c r="G81">
        <f t="shared" si="4"/>
        <v>-10.774647887323942</v>
      </c>
    </row>
    <row r="82" spans="1:7">
      <c r="A82" t="s">
        <v>81</v>
      </c>
      <c r="B82" s="2">
        <v>0.16470000000000001</v>
      </c>
      <c r="C82" s="2">
        <v>0.18920000000000001</v>
      </c>
      <c r="D82" s="2">
        <v>0.15770000000000001</v>
      </c>
      <c r="E82" s="2">
        <f t="shared" si="5"/>
        <v>0.17053333333333334</v>
      </c>
      <c r="F82" s="2">
        <f t="shared" si="6"/>
        <v>1.6540354691883939E-2</v>
      </c>
      <c r="G82">
        <f t="shared" si="4"/>
        <v>109.31924882629107</v>
      </c>
    </row>
    <row r="83" spans="1:7">
      <c r="A83" t="s">
        <v>82</v>
      </c>
      <c r="B83" s="2">
        <v>0.17050000000000001</v>
      </c>
      <c r="C83" s="2">
        <v>0.1192</v>
      </c>
      <c r="D83" s="2">
        <v>0.15670000000000001</v>
      </c>
      <c r="E83" s="2">
        <f t="shared" si="5"/>
        <v>0.14880000000000002</v>
      </c>
      <c r="F83" s="2">
        <f t="shared" si="6"/>
        <v>2.6546751213660791E-2</v>
      </c>
      <c r="G83">
        <f t="shared" si="4"/>
        <v>94.014084507042242</v>
      </c>
    </row>
    <row r="84" spans="1:7">
      <c r="A84" t="s">
        <v>83</v>
      </c>
      <c r="B84" s="2">
        <v>5.3999999999999999E-2</v>
      </c>
      <c r="C84" s="2">
        <v>7.51E-2</v>
      </c>
      <c r="D84" s="2">
        <v>2.5899999999999999E-2</v>
      </c>
      <c r="E84" s="2">
        <f t="shared" si="5"/>
        <v>5.1666666666666666E-2</v>
      </c>
      <c r="F84" s="2">
        <f t="shared" si="6"/>
        <v>2.4682855048258356E-2</v>
      </c>
      <c r="G84">
        <f t="shared" si="4"/>
        <v>25.610328638497649</v>
      </c>
    </row>
    <row r="85" spans="1:7">
      <c r="A85" t="s">
        <v>84</v>
      </c>
      <c r="B85" s="2">
        <v>7.9200000000000007E-2</v>
      </c>
      <c r="C85" s="2">
        <v>3.44E-2</v>
      </c>
      <c r="D85" s="2">
        <v>3.9600000000000003E-2</v>
      </c>
      <c r="E85" s="2">
        <f t="shared" si="5"/>
        <v>5.106666666666667E-2</v>
      </c>
      <c r="F85" s="2">
        <f t="shared" si="6"/>
        <v>2.4502516877523712E-2</v>
      </c>
      <c r="G85">
        <f t="shared" si="4"/>
        <v>25.187793427230048</v>
      </c>
    </row>
    <row r="86" spans="1:7">
      <c r="A86" t="s">
        <v>85</v>
      </c>
      <c r="B86" s="2">
        <v>4.6800000000000001E-2</v>
      </c>
      <c r="C86" s="2">
        <v>7.0999999999999994E-2</v>
      </c>
      <c r="D86" s="2">
        <v>7.0599999999999996E-2</v>
      </c>
      <c r="E86" s="2">
        <f t="shared" si="5"/>
        <v>6.2799999999999995E-2</v>
      </c>
      <c r="F86" s="2">
        <f t="shared" si="6"/>
        <v>1.3857849761056041E-2</v>
      </c>
      <c r="G86">
        <f t="shared" si="4"/>
        <v>33.450704225352105</v>
      </c>
    </row>
    <row r="87" spans="1:7">
      <c r="A87" t="s">
        <v>86</v>
      </c>
      <c r="B87" s="2">
        <v>5.2600000000000001E-2</v>
      </c>
      <c r="C87" s="2">
        <v>3.56E-2</v>
      </c>
      <c r="D87" s="2">
        <v>2.8799999999999999E-2</v>
      </c>
      <c r="E87" s="2">
        <f t="shared" si="5"/>
        <v>3.9E-2</v>
      </c>
      <c r="F87" s="2">
        <f t="shared" si="6"/>
        <v>1.2258874336577583E-2</v>
      </c>
      <c r="G87">
        <f t="shared" si="4"/>
        <v>16.69014084507042</v>
      </c>
    </row>
    <row r="88" spans="1:7">
      <c r="A88" t="s">
        <v>87</v>
      </c>
      <c r="B88" s="2">
        <v>3.4599999999999999E-2</v>
      </c>
      <c r="C88" s="2">
        <v>2.9600000000000001E-2</v>
      </c>
      <c r="D88" s="2">
        <v>2.7099999999999999E-2</v>
      </c>
      <c r="E88" s="2">
        <f t="shared" si="5"/>
        <v>3.0433333333333337E-2</v>
      </c>
      <c r="F88" s="2">
        <f t="shared" si="6"/>
        <v>3.8188130791298662E-3</v>
      </c>
      <c r="G88">
        <f t="shared" si="4"/>
        <v>10.657276995305166</v>
      </c>
    </row>
    <row r="89" spans="1:7">
      <c r="A89" t="s">
        <v>88</v>
      </c>
      <c r="B89" s="2">
        <v>1.2234</v>
      </c>
      <c r="C89" s="2">
        <v>1.1657999999999999</v>
      </c>
      <c r="D89" s="2">
        <v>1.2225999999999999</v>
      </c>
      <c r="E89" s="2">
        <f t="shared" si="5"/>
        <v>1.2039333333333333</v>
      </c>
      <c r="F89" s="2">
        <f t="shared" si="6"/>
        <v>3.3026857757487836E-2</v>
      </c>
      <c r="G89">
        <f t="shared" si="4"/>
        <v>837.0657276995305</v>
      </c>
    </row>
    <row r="90" spans="1:7">
      <c r="A90" t="s">
        <v>89</v>
      </c>
      <c r="B90" s="2">
        <v>7.1900000000000006E-2</v>
      </c>
      <c r="C90" s="2">
        <v>0.13</v>
      </c>
      <c r="D90" s="2">
        <v>9.7000000000000003E-2</v>
      </c>
      <c r="E90" s="2">
        <f t="shared" si="5"/>
        <v>9.9633333333333352E-2</v>
      </c>
      <c r="F90" s="2">
        <f t="shared" si="6"/>
        <v>2.9139377710125005E-2</v>
      </c>
      <c r="G90">
        <f t="shared" si="4"/>
        <v>59.389671361502366</v>
      </c>
    </row>
    <row r="91" spans="1:7">
      <c r="A91" t="s">
        <v>90</v>
      </c>
      <c r="B91" s="2">
        <v>0.09</v>
      </c>
      <c r="C91" s="2">
        <v>4.7600000000000003E-2</v>
      </c>
      <c r="D91" s="2">
        <v>0.1099</v>
      </c>
      <c r="E91" s="2">
        <f t="shared" si="5"/>
        <v>8.2500000000000004E-2</v>
      </c>
      <c r="F91" s="2">
        <f t="shared" si="6"/>
        <v>3.1819962287846934E-2</v>
      </c>
      <c r="G91">
        <f t="shared" si="4"/>
        <v>47.323943661971839</v>
      </c>
    </row>
    <row r="92" spans="1:7">
      <c r="A92" s="31" t="s">
        <v>91</v>
      </c>
      <c r="B92" s="32">
        <v>2.2667000000000002</v>
      </c>
      <c r="C92" s="32">
        <v>2.2139000000000002</v>
      </c>
      <c r="D92" s="32">
        <v>2.1381999999999999</v>
      </c>
      <c r="E92" s="25">
        <f t="shared" si="5"/>
        <v>2.2062666666666666</v>
      </c>
      <c r="F92" s="2">
        <f t="shared" si="6"/>
        <v>6.4589188981848289E-2</v>
      </c>
      <c r="G92" s="31">
        <f t="shared" si="4"/>
        <v>1542.9342723004693</v>
      </c>
    </row>
    <row r="93" spans="1:7">
      <c r="A93" t="s">
        <v>92</v>
      </c>
      <c r="B93" s="2">
        <v>0.33040000000000003</v>
      </c>
      <c r="C93" s="2">
        <v>0.2757</v>
      </c>
      <c r="D93" s="2">
        <v>0.28739999999999999</v>
      </c>
      <c r="E93" s="2">
        <f t="shared" si="5"/>
        <v>0.29783333333333334</v>
      </c>
      <c r="F93" s="2">
        <f t="shared" si="6"/>
        <v>2.8803877053850124E-2</v>
      </c>
      <c r="G93">
        <f t="shared" si="4"/>
        <v>198.96713615023475</v>
      </c>
    </row>
    <row r="94" spans="1:7">
      <c r="A94" t="s">
        <v>93</v>
      </c>
      <c r="B94" s="2">
        <v>2.1299999999999999E-2</v>
      </c>
      <c r="C94" s="2">
        <v>3.2800000000000003E-2</v>
      </c>
      <c r="D94" s="2">
        <v>2.5899999999999999E-2</v>
      </c>
      <c r="E94" s="2">
        <f t="shared" si="5"/>
        <v>2.6666666666666668E-2</v>
      </c>
      <c r="F94" s="2">
        <f t="shared" si="6"/>
        <v>5.7882064003742491E-3</v>
      </c>
      <c r="G94">
        <f t="shared" si="4"/>
        <v>8.0046948356807519</v>
      </c>
    </row>
    <row r="95" spans="1:7">
      <c r="A95" t="s">
        <v>94</v>
      </c>
      <c r="B95" s="2">
        <v>0.14269999999999999</v>
      </c>
      <c r="C95" s="2">
        <v>0.1474</v>
      </c>
      <c r="D95" s="2">
        <v>0.12939999999999999</v>
      </c>
      <c r="E95" s="2">
        <f t="shared" si="5"/>
        <v>0.13983333333333334</v>
      </c>
      <c r="F95" s="2">
        <f t="shared" si="6"/>
        <v>9.3361305332205734E-3</v>
      </c>
      <c r="G95">
        <f t="shared" si="4"/>
        <v>87.699530516431921</v>
      </c>
    </row>
    <row r="96" spans="1:7">
      <c r="A96" t="s">
        <v>95</v>
      </c>
      <c r="B96" s="2">
        <v>5.8299999999999998E-2</v>
      </c>
      <c r="C96" s="2">
        <v>7.3999999999999996E-2</v>
      </c>
      <c r="D96" s="2">
        <v>6.3E-2</v>
      </c>
      <c r="E96" s="2">
        <f t="shared" si="5"/>
        <v>6.5100000000000005E-2</v>
      </c>
      <c r="F96" s="2">
        <f t="shared" si="6"/>
        <v>8.0579153631693094E-3</v>
      </c>
      <c r="G96">
        <f t="shared" si="4"/>
        <v>35.070422535211272</v>
      </c>
    </row>
    <row r="97" spans="1:7">
      <c r="A97" t="s">
        <v>96</v>
      </c>
      <c r="B97" s="2">
        <v>8.0799999999999997E-2</v>
      </c>
      <c r="C97" s="2">
        <v>7.3599999999999999E-2</v>
      </c>
      <c r="D97" s="2">
        <v>7.7499999999999999E-2</v>
      </c>
      <c r="E97" s="2">
        <f t="shared" si="5"/>
        <v>7.7299999999999994E-2</v>
      </c>
      <c r="F97" s="2">
        <f t="shared" si="6"/>
        <v>3.6041642581880191E-3</v>
      </c>
      <c r="G97">
        <f t="shared" si="4"/>
        <v>43.661971830985905</v>
      </c>
    </row>
    <row r="99" spans="1:7" ht="24">
      <c r="A99" s="3" t="s">
        <v>99</v>
      </c>
      <c r="B99">
        <v>0</v>
      </c>
      <c r="C99">
        <v>12.5</v>
      </c>
      <c r="D99">
        <v>25</v>
      </c>
      <c r="E99">
        <v>50</v>
      </c>
      <c r="F99">
        <v>100</v>
      </c>
      <c r="G99">
        <v>200</v>
      </c>
    </row>
    <row r="100" spans="1:7">
      <c r="A100" s="4" t="s">
        <v>1</v>
      </c>
      <c r="B100">
        <v>0</v>
      </c>
      <c r="C100">
        <v>0.10340000000000001</v>
      </c>
      <c r="D100">
        <v>0.17510000000000001</v>
      </c>
      <c r="E100">
        <v>0.37940000000000002</v>
      </c>
      <c r="F100">
        <v>0.56479999999999997</v>
      </c>
      <c r="G100">
        <v>1.2905</v>
      </c>
    </row>
    <row r="101" spans="1:7">
      <c r="A101" s="4" t="s">
        <v>1</v>
      </c>
      <c r="B101">
        <v>0</v>
      </c>
      <c r="C101">
        <v>4.1799999999999997E-2</v>
      </c>
      <c r="D101">
        <v>8.8599999999999998E-2</v>
      </c>
      <c r="E101">
        <v>0.1883</v>
      </c>
      <c r="F101">
        <v>0.34410000000000002</v>
      </c>
      <c r="G101">
        <v>0.66949999999999998</v>
      </c>
    </row>
    <row r="102" spans="1:7">
      <c r="A102" s="4" t="s">
        <v>1</v>
      </c>
      <c r="B102">
        <v>0</v>
      </c>
      <c r="C102">
        <v>0.1045</v>
      </c>
      <c r="D102">
        <v>0.18010000000000001</v>
      </c>
      <c r="E102">
        <v>0.39679999999999999</v>
      </c>
      <c r="F102">
        <v>0.73850000000000005</v>
      </c>
      <c r="G102">
        <v>1.4248000000000001</v>
      </c>
    </row>
    <row r="104" spans="1:7">
      <c r="A104">
        <v>0</v>
      </c>
      <c r="B104">
        <v>0</v>
      </c>
    </row>
    <row r="105" spans="1:7">
      <c r="A105">
        <v>12.5</v>
      </c>
      <c r="B105">
        <v>0.10340000000000001</v>
      </c>
    </row>
    <row r="106" spans="1:7">
      <c r="A106">
        <v>25</v>
      </c>
      <c r="B106">
        <v>0.17510000000000001</v>
      </c>
    </row>
    <row r="107" spans="1:7">
      <c r="A107">
        <v>50</v>
      </c>
      <c r="B107">
        <v>0.37940000000000002</v>
      </c>
    </row>
    <row r="108" spans="1:7">
      <c r="A108">
        <v>100</v>
      </c>
      <c r="B108">
        <v>0.56479999999999997</v>
      </c>
    </row>
    <row r="109" spans="1:7">
      <c r="A109">
        <v>200</v>
      </c>
      <c r="B109">
        <v>1.2905</v>
      </c>
    </row>
    <row r="114" spans="1:2">
      <c r="A114">
        <v>0</v>
      </c>
      <c r="B114">
        <v>0</v>
      </c>
    </row>
    <row r="115" spans="1:2">
      <c r="A115">
        <v>12.5</v>
      </c>
      <c r="B115">
        <v>4.1799999999999997E-2</v>
      </c>
    </row>
    <row r="116" spans="1:2">
      <c r="A116">
        <v>25</v>
      </c>
      <c r="B116">
        <v>8.8599999999999998E-2</v>
      </c>
    </row>
    <row r="117" spans="1:2">
      <c r="A117">
        <v>50</v>
      </c>
      <c r="B117">
        <v>0.1883</v>
      </c>
    </row>
    <row r="118" spans="1:2">
      <c r="A118">
        <v>100</v>
      </c>
      <c r="B118">
        <v>0.34410000000000002</v>
      </c>
    </row>
    <row r="119" spans="1:2">
      <c r="A119">
        <v>200</v>
      </c>
      <c r="B119">
        <v>0.66949999999999998</v>
      </c>
    </row>
    <row r="126" spans="1:2">
      <c r="A126">
        <v>0</v>
      </c>
      <c r="B126">
        <v>0</v>
      </c>
    </row>
    <row r="127" spans="1:2">
      <c r="A127">
        <v>12.5</v>
      </c>
      <c r="B127">
        <v>0.1045</v>
      </c>
    </row>
    <row r="128" spans="1:2">
      <c r="A128">
        <v>25</v>
      </c>
      <c r="B128">
        <v>0.18010000000000001</v>
      </c>
    </row>
    <row r="129" spans="1:2">
      <c r="A129">
        <v>50</v>
      </c>
      <c r="B129">
        <v>0.39679999999999999</v>
      </c>
    </row>
    <row r="130" spans="1:2">
      <c r="A130">
        <v>100</v>
      </c>
      <c r="B130">
        <v>0.73850000000000005</v>
      </c>
    </row>
    <row r="131" spans="1:2">
      <c r="A131">
        <v>200</v>
      </c>
      <c r="B131">
        <v>1.4248000000000001</v>
      </c>
    </row>
  </sheetData>
  <mergeCells count="3">
    <mergeCell ref="A5:F5"/>
    <mergeCell ref="B6:E6"/>
    <mergeCell ref="A6:A7"/>
  </mergeCells>
  <phoneticPr fontId="6" type="noConversion"/>
  <pageMargins left="0.75" right="0.75" top="1" bottom="1" header="0.51180555555555596" footer="0.51180555555555596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K130"/>
  <sheetViews>
    <sheetView zoomScale="160" zoomScaleNormal="160" workbookViewId="0">
      <selection activeCell="I138" sqref="I138"/>
    </sheetView>
  </sheetViews>
  <sheetFormatPr defaultColWidth="9" defaultRowHeight="13.5"/>
  <cols>
    <col min="2" max="2" width="12" customWidth="1"/>
    <col min="5" max="6" width="12.625"/>
    <col min="10" max="11" width="12.625"/>
  </cols>
  <sheetData>
    <row r="1" spans="1:11">
      <c r="A1" s="15" t="s">
        <v>171</v>
      </c>
      <c r="B1" s="43">
        <v>43384</v>
      </c>
    </row>
    <row r="2" spans="1:11">
      <c r="A2" s="15" t="s">
        <v>172</v>
      </c>
      <c r="B2" s="15" t="s">
        <v>173</v>
      </c>
    </row>
    <row r="3" spans="1:11">
      <c r="A3" s="15" t="s">
        <v>174</v>
      </c>
      <c r="B3" s="42" t="s">
        <v>176</v>
      </c>
    </row>
    <row r="4" spans="1:11">
      <c r="A4" s="15" t="s">
        <v>175</v>
      </c>
    </row>
    <row r="5" spans="1:11">
      <c r="A5" s="58" t="s">
        <v>111</v>
      </c>
      <c r="B5" s="58"/>
      <c r="C5" s="58"/>
      <c r="D5" s="58"/>
      <c r="E5" s="58"/>
      <c r="F5" s="58"/>
    </row>
    <row r="6" spans="1:11">
      <c r="A6" s="58" t="s">
        <v>0</v>
      </c>
      <c r="B6" s="58" t="s">
        <v>1</v>
      </c>
      <c r="C6" s="58"/>
      <c r="D6" s="58"/>
      <c r="E6" s="58"/>
    </row>
    <row r="7" spans="1:11">
      <c r="A7" s="58"/>
      <c r="B7" t="s">
        <v>2</v>
      </c>
      <c r="C7" t="s">
        <v>3</v>
      </c>
      <c r="D7" t="s">
        <v>107</v>
      </c>
      <c r="E7" t="s">
        <v>5</v>
      </c>
      <c r="F7" t="s">
        <v>6</v>
      </c>
      <c r="G7" s="15" t="s">
        <v>113</v>
      </c>
    </row>
    <row r="8" spans="1:11">
      <c r="A8" t="s">
        <v>7</v>
      </c>
      <c r="B8" s="2">
        <v>0.45100000000000001</v>
      </c>
      <c r="C8" s="2">
        <v>0.4113</v>
      </c>
      <c r="D8" s="2">
        <v>0.437</v>
      </c>
      <c r="E8" s="2">
        <f>AVERAGE(B8:D8)</f>
        <v>0.43310000000000004</v>
      </c>
      <c r="F8" s="2">
        <f>_xlfn.STDEV.S(B8:D8)</f>
        <v>2.0135292399168201E-2</v>
      </c>
      <c r="G8">
        <f>5*(E8-0.1029)/0.0131</f>
        <v>126.03053435114505</v>
      </c>
      <c r="K8" s="14" t="s">
        <v>132</v>
      </c>
    </row>
    <row r="9" spans="1:11">
      <c r="A9" t="s">
        <v>8</v>
      </c>
      <c r="B9" s="2">
        <v>0.55730000000000002</v>
      </c>
      <c r="C9" s="2">
        <v>0.51970000000000005</v>
      </c>
      <c r="D9" s="2">
        <v>0.55640000000000001</v>
      </c>
      <c r="E9" s="2">
        <f t="shared" ref="E9:E72" si="0">AVERAGE(B9:D9)</f>
        <v>0.54446666666666665</v>
      </c>
      <c r="F9" s="2">
        <f t="shared" ref="F9:F40" si="1">_xlfn.STDEV.S(B9:D9)</f>
        <v>2.1453282577109999E-2</v>
      </c>
      <c r="G9">
        <f t="shared" ref="G9:G37" si="2">5*(E9-0.1029)/0.0131</f>
        <v>168.53689567430024</v>
      </c>
      <c r="K9" s="14" t="s">
        <v>133</v>
      </c>
    </row>
    <row r="10" spans="1:11">
      <c r="A10" t="s">
        <v>9</v>
      </c>
      <c r="B10" s="2">
        <v>0.28299999999999997</v>
      </c>
      <c r="C10" s="2">
        <v>0.26829999999999998</v>
      </c>
      <c r="D10" s="2">
        <v>0.27850000000000003</v>
      </c>
      <c r="E10" s="2">
        <f t="shared" si="0"/>
        <v>0.27659999999999996</v>
      </c>
      <c r="F10" s="2">
        <f t="shared" si="1"/>
        <v>7.5319320230602203E-3</v>
      </c>
      <c r="G10">
        <f t="shared" si="2"/>
        <v>66.297709923664101</v>
      </c>
    </row>
    <row r="11" spans="1:11">
      <c r="A11" t="s">
        <v>10</v>
      </c>
      <c r="B11" s="2">
        <v>0.28920000000000001</v>
      </c>
      <c r="C11" s="2">
        <v>0.29730000000000001</v>
      </c>
      <c r="D11" s="2">
        <v>0.3029</v>
      </c>
      <c r="E11" s="2">
        <f t="shared" si="0"/>
        <v>0.29646666666666666</v>
      </c>
      <c r="F11" s="2">
        <f t="shared" si="1"/>
        <v>6.8879121171319599E-3</v>
      </c>
      <c r="G11">
        <f t="shared" si="2"/>
        <v>73.880407124681923</v>
      </c>
    </row>
    <row r="12" spans="1:11">
      <c r="A12" t="s">
        <v>11</v>
      </c>
      <c r="B12" s="2">
        <v>0.37109999999999999</v>
      </c>
      <c r="C12" s="2">
        <v>0.41339999999999999</v>
      </c>
      <c r="D12" s="2">
        <v>0.31759999999999999</v>
      </c>
      <c r="E12" s="2">
        <f t="shared" si="0"/>
        <v>0.36736666666666667</v>
      </c>
      <c r="F12" s="2">
        <f t="shared" si="1"/>
        <v>4.8008992213264899E-2</v>
      </c>
      <c r="G12">
        <f t="shared" si="2"/>
        <v>100.94147582697201</v>
      </c>
    </row>
    <row r="13" spans="1:11">
      <c r="A13" t="s">
        <v>12</v>
      </c>
      <c r="B13" s="2">
        <v>0.26469999999999999</v>
      </c>
      <c r="C13" s="2">
        <v>0.29310000000000003</v>
      </c>
      <c r="D13" s="2">
        <v>0.26179999999999998</v>
      </c>
      <c r="E13" s="2">
        <f t="shared" si="0"/>
        <v>0.27320000000000005</v>
      </c>
      <c r="F13" s="2">
        <f t="shared" si="1"/>
        <v>1.7294796905428001E-2</v>
      </c>
      <c r="G13">
        <f t="shared" si="2"/>
        <v>65.000000000000028</v>
      </c>
    </row>
    <row r="14" spans="1:11">
      <c r="A14" t="s">
        <v>13</v>
      </c>
      <c r="B14" s="2">
        <v>0.3962</v>
      </c>
      <c r="C14" s="2">
        <v>0.44869999999999999</v>
      </c>
      <c r="D14" s="2">
        <v>0.37380000000000002</v>
      </c>
      <c r="E14" s="2">
        <f t="shared" si="0"/>
        <v>0.40623333333333339</v>
      </c>
      <c r="F14" s="2">
        <f t="shared" si="1"/>
        <v>3.8444808925696697E-2</v>
      </c>
      <c r="G14">
        <f t="shared" si="2"/>
        <v>115.77608142493641</v>
      </c>
    </row>
    <row r="15" spans="1:11">
      <c r="A15" t="s">
        <v>14</v>
      </c>
      <c r="B15" s="2">
        <v>1.0222</v>
      </c>
      <c r="C15" s="2">
        <v>0.95650000000000002</v>
      </c>
      <c r="D15" s="2">
        <v>1.0470999999999999</v>
      </c>
      <c r="E15" s="2">
        <f t="shared" si="0"/>
        <v>1.0085999999999999</v>
      </c>
      <c r="F15" s="2">
        <f t="shared" si="1"/>
        <v>4.6806089347434202E-2</v>
      </c>
      <c r="G15">
        <f t="shared" si="2"/>
        <v>345.68702290076328</v>
      </c>
    </row>
    <row r="16" spans="1:11">
      <c r="A16" t="s">
        <v>15</v>
      </c>
      <c r="B16" s="2">
        <v>0.31659999999999999</v>
      </c>
      <c r="C16" s="2">
        <v>0.28660000000000002</v>
      </c>
      <c r="D16" s="2">
        <v>0.29580000000000001</v>
      </c>
      <c r="E16" s="2">
        <f t="shared" si="0"/>
        <v>0.29966666666666669</v>
      </c>
      <c r="F16" s="2">
        <f t="shared" si="1"/>
        <v>1.5369233335899801E-2</v>
      </c>
      <c r="G16">
        <f t="shared" si="2"/>
        <v>75.101781170483477</v>
      </c>
    </row>
    <row r="17" spans="1:7">
      <c r="A17" t="s">
        <v>16</v>
      </c>
      <c r="B17" s="2">
        <v>0.61670000000000003</v>
      </c>
      <c r="C17" s="2">
        <v>0.64119999999999999</v>
      </c>
      <c r="D17" s="2">
        <v>0.66059999999999997</v>
      </c>
      <c r="E17" s="2">
        <f t="shared" si="0"/>
        <v>0.63949999999999996</v>
      </c>
      <c r="F17" s="2">
        <f t="shared" si="1"/>
        <v>2.1999318171252499E-2</v>
      </c>
      <c r="G17">
        <f t="shared" si="2"/>
        <v>204.80916030534348</v>
      </c>
    </row>
    <row r="18" spans="1:7">
      <c r="A18" s="24" t="s">
        <v>17</v>
      </c>
      <c r="B18" s="25"/>
      <c r="C18" s="25">
        <v>3.0491999999999999</v>
      </c>
      <c r="D18" s="25">
        <v>3.1435</v>
      </c>
      <c r="E18" s="25">
        <f t="shared" si="0"/>
        <v>3.0963500000000002</v>
      </c>
      <c r="F18" s="25">
        <f>STDEV(B18:D18)</f>
        <v>6.6680169465894876E-2</v>
      </c>
      <c r="G18" s="24">
        <f t="shared" si="2"/>
        <v>1142.5381679389313</v>
      </c>
    </row>
    <row r="19" spans="1:7">
      <c r="A19" t="s">
        <v>18</v>
      </c>
      <c r="B19" s="2"/>
      <c r="C19" s="2">
        <v>0.31780000000000003</v>
      </c>
      <c r="D19" s="2">
        <v>0.25030000000000002</v>
      </c>
      <c r="E19" s="2">
        <f t="shared" si="0"/>
        <v>0.28405000000000002</v>
      </c>
      <c r="F19" s="2">
        <f>STDEV(B19:D19)</f>
        <v>4.7729707730091872E-2</v>
      </c>
      <c r="G19">
        <f t="shared" si="2"/>
        <v>69.141221374045813</v>
      </c>
    </row>
    <row r="20" spans="1:7">
      <c r="A20" t="s">
        <v>19</v>
      </c>
      <c r="B20" s="2">
        <v>0.28079999999999999</v>
      </c>
      <c r="C20" s="2">
        <v>0.19500000000000001</v>
      </c>
      <c r="D20" s="2">
        <v>0.2135</v>
      </c>
      <c r="E20" s="2">
        <f t="shared" si="0"/>
        <v>0.22976666666666667</v>
      </c>
      <c r="F20" s="2">
        <f t="shared" si="1"/>
        <v>4.51537742977631E-2</v>
      </c>
      <c r="G20">
        <f t="shared" si="2"/>
        <v>48.422391857506362</v>
      </c>
    </row>
    <row r="21" spans="1:7">
      <c r="A21" t="s">
        <v>20</v>
      </c>
      <c r="B21" s="2">
        <v>0.29459999999999997</v>
      </c>
      <c r="C21" s="2">
        <v>0.25659999999999999</v>
      </c>
      <c r="D21" s="2">
        <v>0.2535</v>
      </c>
      <c r="E21" s="2">
        <f t="shared" si="0"/>
        <v>0.26823333333333332</v>
      </c>
      <c r="F21" s="2">
        <f t="shared" si="1"/>
        <v>2.2886750169767101E-2</v>
      </c>
      <c r="G21">
        <f t="shared" si="2"/>
        <v>63.104325699745544</v>
      </c>
    </row>
    <row r="22" spans="1:7">
      <c r="A22" t="s">
        <v>21</v>
      </c>
      <c r="B22" s="2">
        <v>0.44950000000000001</v>
      </c>
      <c r="C22" s="2">
        <v>0.45979999999999999</v>
      </c>
      <c r="D22" s="2">
        <v>0.45750000000000002</v>
      </c>
      <c r="E22" s="2">
        <f t="shared" si="0"/>
        <v>0.4556</v>
      </c>
      <c r="F22" s="2">
        <f t="shared" si="1"/>
        <v>5.4064775963652998E-3</v>
      </c>
      <c r="G22">
        <f t="shared" si="2"/>
        <v>134.61832061068702</v>
      </c>
    </row>
    <row r="23" spans="1:7">
      <c r="A23" t="s">
        <v>22</v>
      </c>
      <c r="B23" s="2">
        <v>1.0122</v>
      </c>
      <c r="C23" s="2">
        <v>1.0414000000000001</v>
      </c>
      <c r="D23" s="2">
        <v>1.0605</v>
      </c>
      <c r="E23" s="2">
        <f t="shared" si="0"/>
        <v>1.0380333333333336</v>
      </c>
      <c r="F23" s="2">
        <f t="shared" si="1"/>
        <v>2.4325363991795398E-2</v>
      </c>
      <c r="G23">
        <f t="shared" si="2"/>
        <v>356.92111959287541</v>
      </c>
    </row>
    <row r="24" spans="1:7">
      <c r="A24" t="s">
        <v>23</v>
      </c>
      <c r="B24" s="2">
        <v>0.33400000000000002</v>
      </c>
      <c r="C24" s="2">
        <v>0.34770000000000001</v>
      </c>
      <c r="D24" s="2">
        <v>0.31019999999999998</v>
      </c>
      <c r="E24" s="2">
        <f t="shared" si="0"/>
        <v>0.33063333333333333</v>
      </c>
      <c r="F24" s="2">
        <f t="shared" si="1"/>
        <v>1.8975334867488699E-2</v>
      </c>
      <c r="G24">
        <f t="shared" si="2"/>
        <v>86.921119592875314</v>
      </c>
    </row>
    <row r="25" spans="1:7">
      <c r="A25" t="s">
        <v>24</v>
      </c>
      <c r="B25" s="2">
        <v>0.31509999999999999</v>
      </c>
      <c r="C25" s="2">
        <v>0.28710000000000002</v>
      </c>
      <c r="D25" s="2">
        <v>0.32</v>
      </c>
      <c r="E25" s="2">
        <f t="shared" si="0"/>
        <v>0.30740000000000006</v>
      </c>
      <c r="F25" s="2">
        <f t="shared" si="1"/>
        <v>1.7750211266348299E-2</v>
      </c>
      <c r="G25">
        <f t="shared" si="2"/>
        <v>78.053435114503841</v>
      </c>
    </row>
    <row r="26" spans="1:7">
      <c r="A26" t="s">
        <v>25</v>
      </c>
      <c r="B26" s="2">
        <v>0.21729999999999999</v>
      </c>
      <c r="C26" s="2">
        <v>0.23580000000000001</v>
      </c>
      <c r="D26" s="2">
        <v>0.24149999999999999</v>
      </c>
      <c r="E26" s="2">
        <f t="shared" si="0"/>
        <v>0.23153333333333334</v>
      </c>
      <c r="F26" s="2">
        <f t="shared" si="1"/>
        <v>1.26516138627976E-2</v>
      </c>
      <c r="G26">
        <f t="shared" si="2"/>
        <v>49.096692111959285</v>
      </c>
    </row>
    <row r="27" spans="1:7">
      <c r="A27" t="s">
        <v>26</v>
      </c>
      <c r="B27" s="2">
        <v>0.25369999999999998</v>
      </c>
      <c r="C27" s="2">
        <v>0.26950000000000002</v>
      </c>
      <c r="D27" s="2">
        <v>0.22650000000000001</v>
      </c>
      <c r="E27" s="2">
        <f t="shared" si="0"/>
        <v>0.24990000000000001</v>
      </c>
      <c r="F27" s="2">
        <f t="shared" si="1"/>
        <v>2.1750402295130099E-2</v>
      </c>
      <c r="G27">
        <f t="shared" si="2"/>
        <v>56.10687022900764</v>
      </c>
    </row>
    <row r="28" spans="1:7">
      <c r="A28" t="s">
        <v>27</v>
      </c>
      <c r="B28" s="2">
        <v>0.29270000000000002</v>
      </c>
      <c r="C28" s="2">
        <v>0.27939999999999998</v>
      </c>
      <c r="D28" s="2">
        <v>0.25059999999999999</v>
      </c>
      <c r="E28" s="2">
        <f t="shared" si="0"/>
        <v>0.27423333333333333</v>
      </c>
      <c r="F28" s="2">
        <f t="shared" si="1"/>
        <v>2.1520300493565001E-2</v>
      </c>
      <c r="G28">
        <f t="shared" si="2"/>
        <v>65.394402035623415</v>
      </c>
    </row>
    <row r="29" spans="1:7">
      <c r="A29" t="s">
        <v>28</v>
      </c>
      <c r="B29" s="2">
        <v>0.19020000000000001</v>
      </c>
      <c r="C29" s="2">
        <v>0.15179999999999999</v>
      </c>
      <c r="D29" s="2">
        <v>0.14990000000000001</v>
      </c>
      <c r="E29" s="2">
        <f t="shared" si="0"/>
        <v>0.16396666666666668</v>
      </c>
      <c r="F29" s="2">
        <f t="shared" si="1"/>
        <v>2.2738586880748202E-2</v>
      </c>
      <c r="G29">
        <f t="shared" si="2"/>
        <v>23.307888040712466</v>
      </c>
    </row>
    <row r="30" spans="1:7">
      <c r="A30" t="s">
        <v>29</v>
      </c>
      <c r="B30" s="2">
        <v>0.30709999999999998</v>
      </c>
      <c r="C30" s="2">
        <v>0.36880000000000002</v>
      </c>
      <c r="D30" s="2">
        <v>0.34150000000000003</v>
      </c>
      <c r="E30" s="2">
        <f t="shared" si="0"/>
        <v>0.33913333333333329</v>
      </c>
      <c r="F30" s="2">
        <f t="shared" si="1"/>
        <v>3.0918009854020899E-2</v>
      </c>
      <c r="G30">
        <f t="shared" si="2"/>
        <v>90.165394402035602</v>
      </c>
    </row>
    <row r="31" spans="1:7">
      <c r="A31" t="s">
        <v>30</v>
      </c>
      <c r="B31" s="2">
        <v>0.12790000000000001</v>
      </c>
      <c r="C31" s="2">
        <v>9.8299999999999998E-2</v>
      </c>
      <c r="D31" s="2">
        <v>0.10539999999999999</v>
      </c>
      <c r="E31" s="2">
        <f t="shared" si="0"/>
        <v>0.11053333333333333</v>
      </c>
      <c r="F31" s="2">
        <f t="shared" si="1"/>
        <v>1.54532628701298E-2</v>
      </c>
      <c r="G31">
        <f t="shared" si="2"/>
        <v>2.9134860050890552</v>
      </c>
    </row>
    <row r="32" spans="1:7">
      <c r="A32" t="s">
        <v>31</v>
      </c>
      <c r="B32" s="2">
        <v>0.14729999999999999</v>
      </c>
      <c r="C32" s="2">
        <v>0.14419999999999999</v>
      </c>
      <c r="D32" s="2">
        <v>0.11840000000000001</v>
      </c>
      <c r="E32" s="2">
        <f t="shared" si="0"/>
        <v>0.13663333333333333</v>
      </c>
      <c r="F32" s="2">
        <f t="shared" si="1"/>
        <v>1.5866421566734401E-2</v>
      </c>
      <c r="G32">
        <f t="shared" si="2"/>
        <v>12.875318066157758</v>
      </c>
    </row>
    <row r="33" spans="1:11">
      <c r="A33" t="s">
        <v>32</v>
      </c>
      <c r="B33" s="2">
        <v>0.33139999999999997</v>
      </c>
      <c r="C33" s="2">
        <v>0.36299999999999999</v>
      </c>
      <c r="D33" s="2">
        <v>0.35189999999999999</v>
      </c>
      <c r="E33" s="2">
        <f t="shared" si="0"/>
        <v>0.34876666666666667</v>
      </c>
      <c r="F33" s="2">
        <f t="shared" si="1"/>
        <v>1.6031323505354599E-2</v>
      </c>
      <c r="G33">
        <f t="shared" si="2"/>
        <v>93.842239185750643</v>
      </c>
    </row>
    <row r="34" spans="1:11">
      <c r="A34" t="s">
        <v>33</v>
      </c>
      <c r="B34" s="2">
        <v>0.26069999999999999</v>
      </c>
      <c r="C34" s="2">
        <v>0.31380000000000002</v>
      </c>
      <c r="D34" s="2">
        <v>0.27839999999999998</v>
      </c>
      <c r="E34" s="2">
        <f t="shared" si="0"/>
        <v>0.2843</v>
      </c>
      <c r="F34" s="2">
        <f t="shared" si="1"/>
        <v>2.70371966002395E-2</v>
      </c>
      <c r="G34">
        <f t="shared" si="2"/>
        <v>69.236641221374043</v>
      </c>
    </row>
    <row r="35" spans="1:11">
      <c r="A35" t="s">
        <v>34</v>
      </c>
      <c r="B35" s="2">
        <v>0.20069999999999999</v>
      </c>
      <c r="C35" s="2">
        <v>0.23949999999999999</v>
      </c>
      <c r="D35" s="2">
        <v>0.23400000000000001</v>
      </c>
      <c r="E35" s="2">
        <f t="shared" si="0"/>
        <v>0.22473333333333334</v>
      </c>
      <c r="F35" s="2">
        <f t="shared" si="1"/>
        <v>2.09943643231543E-2</v>
      </c>
      <c r="G35">
        <f t="shared" si="2"/>
        <v>46.501272264631041</v>
      </c>
    </row>
    <row r="36" spans="1:11">
      <c r="A36" t="s">
        <v>35</v>
      </c>
      <c r="B36" s="2">
        <v>0.32840000000000003</v>
      </c>
      <c r="C36" s="2">
        <v>0.25940000000000002</v>
      </c>
      <c r="D36" s="2">
        <v>0.2949</v>
      </c>
      <c r="E36" s="2">
        <f t="shared" si="0"/>
        <v>0.29423333333333335</v>
      </c>
      <c r="F36" s="2">
        <f t="shared" si="1"/>
        <v>3.4504830579693203E-2</v>
      </c>
      <c r="G36">
        <f t="shared" si="2"/>
        <v>73.027989821882954</v>
      </c>
    </row>
    <row r="37" spans="1:11">
      <c r="A37" t="s">
        <v>36</v>
      </c>
      <c r="B37" s="2">
        <v>0.1837</v>
      </c>
      <c r="C37" s="2">
        <v>0.16839999999999999</v>
      </c>
      <c r="D37" s="2">
        <v>0.18429999999999999</v>
      </c>
      <c r="E37" s="2">
        <f t="shared" si="0"/>
        <v>0.17879999999999999</v>
      </c>
      <c r="F37" s="2">
        <f t="shared" si="1"/>
        <v>9.0116591147246603E-3</v>
      </c>
      <c r="G37">
        <f t="shared" si="2"/>
        <v>28.969465648854953</v>
      </c>
    </row>
    <row r="38" spans="1:11">
      <c r="A38" t="s">
        <v>37</v>
      </c>
      <c r="B38" s="2">
        <v>0.49220000000000003</v>
      </c>
      <c r="C38" s="2">
        <v>0.5625</v>
      </c>
      <c r="D38" s="2">
        <v>0.51439999999999997</v>
      </c>
      <c r="E38" s="2">
        <f t="shared" si="0"/>
        <v>0.52303333333333335</v>
      </c>
      <c r="F38" s="2">
        <f t="shared" si="1"/>
        <v>3.59363789680225E-2</v>
      </c>
      <c r="G38">
        <f>5*(E38-0.1411)/0.0145</f>
        <v>131.70114942528735</v>
      </c>
      <c r="K38" s="14" t="s">
        <v>134</v>
      </c>
    </row>
    <row r="39" spans="1:11">
      <c r="A39" t="s">
        <v>38</v>
      </c>
      <c r="B39" s="2">
        <v>3.8600000000000002E-2</v>
      </c>
      <c r="C39" s="2">
        <v>2.01E-2</v>
      </c>
      <c r="D39" s="2">
        <v>3.9300000000000002E-2</v>
      </c>
      <c r="E39" s="2">
        <f t="shared" si="0"/>
        <v>3.266666666666667E-2</v>
      </c>
      <c r="F39" s="2">
        <f t="shared" si="1"/>
        <v>1.08886791363018E-2</v>
      </c>
      <c r="G39">
        <f t="shared" ref="G39:G67" si="3">5*(E39-0.1411)/0.0145</f>
        <v>-37.390804597701148</v>
      </c>
      <c r="K39" s="14" t="s">
        <v>135</v>
      </c>
    </row>
    <row r="40" spans="1:11">
      <c r="A40" t="s">
        <v>39</v>
      </c>
      <c r="B40" s="2">
        <v>0.36720000000000003</v>
      </c>
      <c r="C40" s="2">
        <v>0.3538</v>
      </c>
      <c r="D40" s="2">
        <v>0.28549999999999998</v>
      </c>
      <c r="E40" s="2">
        <f t="shared" si="0"/>
        <v>0.33549999999999996</v>
      </c>
      <c r="F40" s="2">
        <f t="shared" si="1"/>
        <v>4.3816549384907102E-2</v>
      </c>
      <c r="G40">
        <f t="shared" si="3"/>
        <v>67.034482758620669</v>
      </c>
    </row>
    <row r="41" spans="1:11">
      <c r="A41" t="s">
        <v>40</v>
      </c>
      <c r="B41" s="2">
        <v>0.21240000000000001</v>
      </c>
      <c r="C41" s="2">
        <v>0.253</v>
      </c>
      <c r="D41" s="2">
        <v>0.2243</v>
      </c>
      <c r="E41" s="2">
        <f t="shared" si="0"/>
        <v>0.22989999999999999</v>
      </c>
      <c r="F41" s="2">
        <f t="shared" ref="F41:F72" si="4">_xlfn.STDEV.S(B41:D41)</f>
        <v>2.0871272122225799E-2</v>
      </c>
      <c r="G41">
        <f t="shared" si="3"/>
        <v>30.620689655172409</v>
      </c>
    </row>
    <row r="42" spans="1:11">
      <c r="A42" t="s">
        <v>41</v>
      </c>
      <c r="B42" s="2">
        <v>9.8699999999999996E-2</v>
      </c>
      <c r="C42" s="2">
        <v>0.1225</v>
      </c>
      <c r="D42" s="2">
        <v>0.11210000000000001</v>
      </c>
      <c r="E42" s="2">
        <f t="shared" si="0"/>
        <v>0.11110000000000002</v>
      </c>
      <c r="F42" s="2">
        <f t="shared" si="4"/>
        <v>1.19314709906197E-2</v>
      </c>
      <c r="G42">
        <f t="shared" si="3"/>
        <v>-10.34482758620689</v>
      </c>
    </row>
    <row r="43" spans="1:11">
      <c r="A43" t="s">
        <v>42</v>
      </c>
      <c r="B43" s="2">
        <v>0.18129999999999999</v>
      </c>
      <c r="C43" s="2">
        <v>0.19120000000000001</v>
      </c>
      <c r="D43" s="2">
        <v>0.22489999999999999</v>
      </c>
      <c r="E43" s="2">
        <f t="shared" si="0"/>
        <v>0.1991333333333333</v>
      </c>
      <c r="F43" s="2">
        <f t="shared" si="4"/>
        <v>2.2857019344904399E-2</v>
      </c>
      <c r="G43">
        <f t="shared" si="3"/>
        <v>20.011494252873547</v>
      </c>
    </row>
    <row r="44" spans="1:11">
      <c r="A44" t="s">
        <v>43</v>
      </c>
      <c r="B44" s="2">
        <v>0.33439999999999998</v>
      </c>
      <c r="C44" s="2">
        <v>0.36149999999999999</v>
      </c>
      <c r="D44" s="2">
        <v>0.2621</v>
      </c>
      <c r="E44" s="2">
        <f t="shared" si="0"/>
        <v>0.3193333333333333</v>
      </c>
      <c r="F44" s="2">
        <f t="shared" si="4"/>
        <v>5.1384271264009698E-2</v>
      </c>
      <c r="G44">
        <f t="shared" si="3"/>
        <v>61.459770114942508</v>
      </c>
    </row>
    <row r="45" spans="1:11">
      <c r="A45" t="s">
        <v>44</v>
      </c>
      <c r="B45" s="2">
        <v>0.21429999999999999</v>
      </c>
      <c r="C45" s="2">
        <v>0.1905</v>
      </c>
      <c r="D45" s="2">
        <v>0.2455</v>
      </c>
      <c r="E45" s="2">
        <f t="shared" si="0"/>
        <v>0.21676666666666666</v>
      </c>
      <c r="F45" s="2">
        <f t="shared" si="4"/>
        <v>2.7582844910076499E-2</v>
      </c>
      <c r="G45">
        <f t="shared" si="3"/>
        <v>26.091954022988503</v>
      </c>
    </row>
    <row r="46" spans="1:11">
      <c r="A46" t="s">
        <v>45</v>
      </c>
      <c r="B46" s="2">
        <v>0.32850000000000001</v>
      </c>
      <c r="C46" s="2">
        <v>0.32240000000000002</v>
      </c>
      <c r="D46" s="2">
        <v>0.29060000000000002</v>
      </c>
      <c r="E46" s="2">
        <f t="shared" si="0"/>
        <v>0.31383333333333335</v>
      </c>
      <c r="F46" s="2">
        <f t="shared" si="4"/>
        <v>2.03505118690743E-2</v>
      </c>
      <c r="G46">
        <f t="shared" si="3"/>
        <v>59.563218390804607</v>
      </c>
    </row>
    <row r="47" spans="1:11">
      <c r="A47" t="s">
        <v>46</v>
      </c>
      <c r="B47" s="2">
        <v>0.21190000000000001</v>
      </c>
      <c r="C47" s="2">
        <v>0.17460000000000001</v>
      </c>
      <c r="D47" s="2">
        <v>0.20219999999999999</v>
      </c>
      <c r="E47" s="2">
        <f t="shared" si="0"/>
        <v>0.19623333333333334</v>
      </c>
      <c r="F47" s="2">
        <f t="shared" si="4"/>
        <v>1.9352605337094399E-2</v>
      </c>
      <c r="G47">
        <f t="shared" si="3"/>
        <v>19.011494252873565</v>
      </c>
    </row>
    <row r="48" spans="1:11">
      <c r="A48" s="31" t="s">
        <v>47</v>
      </c>
      <c r="B48" s="32">
        <v>2.6669</v>
      </c>
      <c r="C48" s="32">
        <v>2.5960999999999999</v>
      </c>
      <c r="D48" s="32">
        <v>2.3578999999999999</v>
      </c>
      <c r="E48" s="25">
        <f t="shared" si="0"/>
        <v>2.5402999999999998</v>
      </c>
      <c r="F48" s="32">
        <f t="shared" si="4"/>
        <v>0.161881067453856</v>
      </c>
      <c r="G48" s="31">
        <f t="shared" si="3"/>
        <v>827.31034482758605</v>
      </c>
    </row>
    <row r="49" spans="1:7">
      <c r="A49" t="s">
        <v>48</v>
      </c>
      <c r="B49" s="2">
        <v>0.19520000000000001</v>
      </c>
      <c r="C49" s="2">
        <v>0.15890000000000001</v>
      </c>
      <c r="D49" s="2">
        <v>0.17580000000000001</v>
      </c>
      <c r="E49" s="2">
        <f t="shared" si="0"/>
        <v>0.17663333333333334</v>
      </c>
      <c r="F49" s="2">
        <f t="shared" si="4"/>
        <v>1.8164342358955199E-2</v>
      </c>
      <c r="G49">
        <f t="shared" si="3"/>
        <v>12.25287356321839</v>
      </c>
    </row>
    <row r="50" spans="1:7">
      <c r="A50" t="s">
        <v>49</v>
      </c>
      <c r="B50" s="2">
        <v>0.219</v>
      </c>
      <c r="C50" s="2">
        <v>0.1905</v>
      </c>
      <c r="D50" s="2">
        <v>0.18770000000000001</v>
      </c>
      <c r="E50" s="2">
        <f t="shared" si="0"/>
        <v>0.19906666666666664</v>
      </c>
      <c r="F50" s="2">
        <f t="shared" si="4"/>
        <v>1.7319449567851E-2</v>
      </c>
      <c r="G50">
        <f t="shared" si="3"/>
        <v>19.988505747126425</v>
      </c>
    </row>
    <row r="51" spans="1:7">
      <c r="A51" t="s">
        <v>50</v>
      </c>
      <c r="B51" s="2">
        <v>0.24759999999999999</v>
      </c>
      <c r="C51" s="2">
        <v>0.23580000000000001</v>
      </c>
      <c r="D51" s="2">
        <v>0.28270000000000001</v>
      </c>
      <c r="E51" s="2">
        <f t="shared" si="0"/>
        <v>0.25536666666666669</v>
      </c>
      <c r="F51" s="2">
        <f t="shared" si="4"/>
        <v>2.4395559705268799E-2</v>
      </c>
      <c r="G51">
        <f t="shared" si="3"/>
        <v>39.402298850574724</v>
      </c>
    </row>
    <row r="52" spans="1:7">
      <c r="A52" t="s">
        <v>51</v>
      </c>
      <c r="B52" s="2">
        <v>0.2707</v>
      </c>
      <c r="C52" s="2">
        <v>0.31280000000000002</v>
      </c>
      <c r="D52" s="2">
        <v>0.21859999999999999</v>
      </c>
      <c r="E52" s="2">
        <f t="shared" si="0"/>
        <v>0.2673666666666667</v>
      </c>
      <c r="F52" s="2">
        <f t="shared" si="4"/>
        <v>4.7188381338347803E-2</v>
      </c>
      <c r="G52">
        <f t="shared" si="3"/>
        <v>43.540229885057485</v>
      </c>
    </row>
    <row r="53" spans="1:7">
      <c r="A53" t="s">
        <v>52</v>
      </c>
      <c r="B53" s="2">
        <v>0.28539999999999999</v>
      </c>
      <c r="C53" s="2">
        <v>0.22059999999999999</v>
      </c>
      <c r="D53" s="2">
        <v>0.26790000000000003</v>
      </c>
      <c r="E53" s="2">
        <f t="shared" si="0"/>
        <v>0.25796666666666668</v>
      </c>
      <c r="F53" s="2">
        <f t="shared" si="4"/>
        <v>3.3522579455246802E-2</v>
      </c>
      <c r="G53">
        <f t="shared" si="3"/>
        <v>40.298850574712645</v>
      </c>
    </row>
    <row r="54" spans="1:7">
      <c r="A54" s="31" t="s">
        <v>53</v>
      </c>
      <c r="B54" s="32">
        <v>3.1097000000000001</v>
      </c>
      <c r="C54" s="32">
        <v>3.0655000000000001</v>
      </c>
      <c r="D54" s="32">
        <v>3.1707999999999998</v>
      </c>
      <c r="E54" s="2">
        <f t="shared" si="0"/>
        <v>3.1153333333333335</v>
      </c>
      <c r="F54" s="32">
        <f t="shared" si="4"/>
        <v>5.2875545702463597E-2</v>
      </c>
      <c r="G54" s="31">
        <f t="shared" si="3"/>
        <v>1025.5977011494253</v>
      </c>
    </row>
    <row r="55" spans="1:7">
      <c r="A55" t="s">
        <v>54</v>
      </c>
      <c r="B55" s="2">
        <v>0</v>
      </c>
      <c r="C55" s="2">
        <v>0</v>
      </c>
      <c r="D55" s="2">
        <v>0</v>
      </c>
      <c r="E55" s="2">
        <f t="shared" si="0"/>
        <v>0</v>
      </c>
      <c r="F55" s="2">
        <f t="shared" si="4"/>
        <v>0</v>
      </c>
      <c r="G55">
        <f t="shared" si="3"/>
        <v>-48.655172413793103</v>
      </c>
    </row>
    <row r="56" spans="1:7">
      <c r="A56" t="s">
        <v>55</v>
      </c>
      <c r="B56" s="2">
        <v>0.2472</v>
      </c>
      <c r="C56" s="2">
        <v>0.30630000000000002</v>
      </c>
      <c r="D56" s="2">
        <v>0.25900000000000001</v>
      </c>
      <c r="E56" s="2">
        <f t="shared" si="0"/>
        <v>0.27083333333333331</v>
      </c>
      <c r="F56" s="2">
        <f t="shared" si="4"/>
        <v>3.1276562044657903E-2</v>
      </c>
      <c r="G56">
        <f t="shared" si="3"/>
        <v>44.735632183908031</v>
      </c>
    </row>
    <row r="57" spans="1:7">
      <c r="A57" t="s">
        <v>56</v>
      </c>
      <c r="B57" s="2">
        <v>0</v>
      </c>
      <c r="C57" s="2">
        <v>0</v>
      </c>
      <c r="D57" s="2">
        <v>0</v>
      </c>
      <c r="E57" s="2">
        <f t="shared" si="0"/>
        <v>0</v>
      </c>
      <c r="F57" s="2">
        <f t="shared" si="4"/>
        <v>0</v>
      </c>
      <c r="G57">
        <f t="shared" si="3"/>
        <v>-48.655172413793103</v>
      </c>
    </row>
    <row r="58" spans="1:7">
      <c r="A58" t="s">
        <v>57</v>
      </c>
      <c r="B58" s="2">
        <v>0.17119999999999999</v>
      </c>
      <c r="C58" s="2">
        <v>0.15140000000000001</v>
      </c>
      <c r="D58" s="2">
        <v>0.17630000000000001</v>
      </c>
      <c r="E58" s="2">
        <f t="shared" si="0"/>
        <v>0.1663</v>
      </c>
      <c r="F58" s="2">
        <f t="shared" si="4"/>
        <v>1.31533265754333E-2</v>
      </c>
      <c r="G58">
        <f t="shared" si="3"/>
        <v>8.6896551724137936</v>
      </c>
    </row>
    <row r="59" spans="1:7">
      <c r="A59" t="s">
        <v>58</v>
      </c>
      <c r="B59" s="2">
        <v>0.13739999999999999</v>
      </c>
      <c r="C59" s="2">
        <v>0.18029999999999999</v>
      </c>
      <c r="D59" s="2">
        <v>0.183</v>
      </c>
      <c r="E59" s="2">
        <f t="shared" si="0"/>
        <v>0.16689999999999997</v>
      </c>
      <c r="F59" s="2">
        <f t="shared" si="4"/>
        <v>2.55833930509618E-2</v>
      </c>
      <c r="G59">
        <f t="shared" si="3"/>
        <v>8.8965517241379182</v>
      </c>
    </row>
    <row r="60" spans="1:7">
      <c r="A60" t="s">
        <v>59</v>
      </c>
      <c r="B60" s="2">
        <v>0.37659999999999999</v>
      </c>
      <c r="C60" s="2">
        <v>0.38469999999999999</v>
      </c>
      <c r="D60" s="2">
        <v>0.34989999999999999</v>
      </c>
      <c r="E60" s="2">
        <f t="shared" si="0"/>
        <v>0.37040000000000001</v>
      </c>
      <c r="F60" s="2">
        <f t="shared" si="4"/>
        <v>1.82096128459668E-2</v>
      </c>
      <c r="G60">
        <f t="shared" si="3"/>
        <v>79.068965517241381</v>
      </c>
    </row>
    <row r="61" spans="1:7">
      <c r="A61" t="s">
        <v>60</v>
      </c>
      <c r="B61" s="2">
        <v>0.23669999999999999</v>
      </c>
      <c r="C61" s="2">
        <v>0.14149999999999999</v>
      </c>
      <c r="D61" s="2">
        <v>0.2092</v>
      </c>
      <c r="E61" s="2">
        <f t="shared" si="0"/>
        <v>0.19579999999999997</v>
      </c>
      <c r="F61" s="2">
        <f t="shared" si="4"/>
        <v>4.89941833282279E-2</v>
      </c>
      <c r="G61">
        <f t="shared" si="3"/>
        <v>18.862068965517231</v>
      </c>
    </row>
    <row r="62" spans="1:7">
      <c r="A62" t="s">
        <v>61</v>
      </c>
      <c r="B62" s="2">
        <v>9.5000000000000102E-3</v>
      </c>
      <c r="C62" s="2">
        <v>4.4499999999999998E-2</v>
      </c>
      <c r="D62" s="2">
        <v>2.7400000000000001E-2</v>
      </c>
      <c r="E62" s="2">
        <f t="shared" si="0"/>
        <v>2.7133333333333332E-2</v>
      </c>
      <c r="F62" s="2">
        <f t="shared" si="4"/>
        <v>1.7501523743186899E-2</v>
      </c>
      <c r="G62">
        <f t="shared" si="3"/>
        <v>-39.298850574712645</v>
      </c>
    </row>
    <row r="63" spans="1:7">
      <c r="A63" t="s">
        <v>62</v>
      </c>
      <c r="B63" s="2">
        <v>0.15570000000000001</v>
      </c>
      <c r="C63" s="2">
        <v>0.12920000000000001</v>
      </c>
      <c r="D63" s="2">
        <v>0.15970000000000001</v>
      </c>
      <c r="E63" s="2">
        <f t="shared" si="0"/>
        <v>0.14820000000000003</v>
      </c>
      <c r="F63" s="2">
        <f t="shared" si="4"/>
        <v>1.6575584454250801E-2</v>
      </c>
      <c r="G63">
        <f t="shared" si="3"/>
        <v>2.4482758620689733</v>
      </c>
    </row>
    <row r="64" spans="1:7">
      <c r="A64" t="s">
        <v>63</v>
      </c>
      <c r="B64" s="2">
        <v>0.20319999999999999</v>
      </c>
      <c r="C64" s="2">
        <v>0.2011</v>
      </c>
      <c r="D64" s="2">
        <v>0.14979999999999999</v>
      </c>
      <c r="E64" s="2">
        <f t="shared" si="0"/>
        <v>0.1847</v>
      </c>
      <c r="F64" s="2">
        <f t="shared" si="4"/>
        <v>3.0242519736291801E-2</v>
      </c>
      <c r="G64">
        <f t="shared" si="3"/>
        <v>15.034482758620689</v>
      </c>
    </row>
    <row r="65" spans="1:11">
      <c r="A65" t="s">
        <v>64</v>
      </c>
      <c r="B65" s="2">
        <v>0.23230000000000001</v>
      </c>
      <c r="C65" s="2">
        <v>0.20019999999999999</v>
      </c>
      <c r="D65" s="2">
        <v>0.2424</v>
      </c>
      <c r="E65" s="2">
        <f t="shared" si="0"/>
        <v>0.22496666666666668</v>
      </c>
      <c r="F65" s="2">
        <f t="shared" si="4"/>
        <v>2.20350478405048E-2</v>
      </c>
      <c r="G65">
        <f t="shared" si="3"/>
        <v>28.919540229885055</v>
      </c>
    </row>
    <row r="66" spans="1:11">
      <c r="A66" t="s">
        <v>65</v>
      </c>
      <c r="B66" s="2">
        <v>2.7300000000000001E-2</v>
      </c>
      <c r="C66" s="2">
        <v>1.9300000000000001E-2</v>
      </c>
      <c r="D66" s="2">
        <v>1.12E-2</v>
      </c>
      <c r="E66" s="2">
        <f t="shared" si="0"/>
        <v>1.9266666666666668E-2</v>
      </c>
      <c r="F66" s="2">
        <f t="shared" si="4"/>
        <v>8.0500517596679699E-3</v>
      </c>
      <c r="G66">
        <f t="shared" si="3"/>
        <v>-42.011494252873561</v>
      </c>
    </row>
    <row r="67" spans="1:11">
      <c r="A67" s="31" t="s">
        <v>66</v>
      </c>
      <c r="B67" s="32">
        <v>2.9239000000000002</v>
      </c>
      <c r="C67" s="32">
        <v>2.9287000000000001</v>
      </c>
      <c r="D67" s="32">
        <v>3.0337000000000001</v>
      </c>
      <c r="E67" s="25">
        <f t="shared" si="0"/>
        <v>2.9621</v>
      </c>
      <c r="F67" s="32">
        <f t="shared" si="4"/>
        <v>6.2053847584174801E-2</v>
      </c>
      <c r="G67" s="31">
        <f t="shared" si="3"/>
        <v>972.758620689655</v>
      </c>
    </row>
    <row r="68" spans="1:11">
      <c r="A68" t="s">
        <v>67</v>
      </c>
      <c r="B68" s="2">
        <v>0.21310000000000001</v>
      </c>
      <c r="C68" s="2">
        <v>0.19550000000000001</v>
      </c>
      <c r="D68" s="2">
        <v>0.18890000000000001</v>
      </c>
      <c r="E68" s="2">
        <f t="shared" si="0"/>
        <v>0.19916666666666669</v>
      </c>
      <c r="F68" s="2">
        <f t="shared" si="4"/>
        <v>1.25097295467701E-2</v>
      </c>
      <c r="G68">
        <f>5*(E68-0.0153)/0.0089</f>
        <v>103.29588014981273</v>
      </c>
      <c r="K68" s="14" t="s">
        <v>136</v>
      </c>
    </row>
    <row r="69" spans="1:11">
      <c r="A69" t="s">
        <v>68</v>
      </c>
      <c r="B69" s="2">
        <v>9.6699999999999994E-2</v>
      </c>
      <c r="C69" s="2">
        <v>7.3999999999999996E-2</v>
      </c>
      <c r="D69" s="2">
        <v>5.8599999999999999E-2</v>
      </c>
      <c r="E69" s="2">
        <f t="shared" si="0"/>
        <v>7.6433333333333339E-2</v>
      </c>
      <c r="F69" s="2">
        <f t="shared" si="4"/>
        <v>1.9166202892939799E-2</v>
      </c>
      <c r="G69">
        <f t="shared" ref="G69:G97" si="5">5*(E69-0.0153)/0.0089</f>
        <v>34.344569288389515</v>
      </c>
      <c r="K69" s="14" t="s">
        <v>131</v>
      </c>
    </row>
    <row r="70" spans="1:11">
      <c r="A70" t="s">
        <v>69</v>
      </c>
      <c r="B70" s="2">
        <v>0.1166</v>
      </c>
      <c r="C70" s="2">
        <v>8.7900000000000006E-2</v>
      </c>
      <c r="D70" s="2">
        <v>8.9700000000000002E-2</v>
      </c>
      <c r="E70" s="2">
        <f t="shared" si="0"/>
        <v>9.8066666666666677E-2</v>
      </c>
      <c r="F70" s="2">
        <f t="shared" si="4"/>
        <v>1.60755507940889E-2</v>
      </c>
      <c r="G70">
        <f t="shared" si="5"/>
        <v>46.498127340823977</v>
      </c>
    </row>
    <row r="71" spans="1:11">
      <c r="A71" t="s">
        <v>70</v>
      </c>
      <c r="B71" s="2">
        <v>5.5500000000000001E-2</v>
      </c>
      <c r="C71" s="2">
        <v>8.5099999999999995E-2</v>
      </c>
      <c r="D71" s="2">
        <v>5.0599999999999999E-2</v>
      </c>
      <c r="E71" s="2">
        <f t="shared" si="0"/>
        <v>6.3733333333333336E-2</v>
      </c>
      <c r="F71" s="2">
        <f t="shared" si="4"/>
        <v>1.8665565443707701E-2</v>
      </c>
      <c r="G71">
        <f t="shared" si="5"/>
        <v>27.209737827715355</v>
      </c>
    </row>
    <row r="72" spans="1:11">
      <c r="A72" t="s">
        <v>71</v>
      </c>
      <c r="B72" s="2">
        <v>6.9099999999999995E-2</v>
      </c>
      <c r="C72" s="2">
        <v>4.02E-2</v>
      </c>
      <c r="D72" s="2">
        <v>3.78E-2</v>
      </c>
      <c r="E72" s="2">
        <f t="shared" si="0"/>
        <v>4.9033333333333338E-2</v>
      </c>
      <c r="F72" s="2">
        <f t="shared" si="4"/>
        <v>1.7419624948124799E-2</v>
      </c>
      <c r="G72">
        <f t="shared" si="5"/>
        <v>18.951310861423224</v>
      </c>
    </row>
    <row r="73" spans="1:11">
      <c r="A73" t="s">
        <v>72</v>
      </c>
      <c r="B73" s="2">
        <v>4.4900000000000002E-2</v>
      </c>
      <c r="C73" s="2">
        <v>3.9300000000000002E-2</v>
      </c>
      <c r="D73" s="2">
        <v>5.5100000000000003E-2</v>
      </c>
      <c r="E73" s="2">
        <f t="shared" ref="E73:E97" si="6">AVERAGE(B73:D73)</f>
        <v>4.6433333333333333E-2</v>
      </c>
      <c r="F73" s="2">
        <f t="shared" ref="F73:F97" si="7">_xlfn.STDEV.S(B73:D73)</f>
        <v>8.0108260081800092E-3</v>
      </c>
      <c r="G73">
        <f t="shared" si="5"/>
        <v>17.490636704119851</v>
      </c>
    </row>
    <row r="74" spans="1:11">
      <c r="A74" t="s">
        <v>73</v>
      </c>
      <c r="B74" s="2">
        <v>8.5699999999999998E-2</v>
      </c>
      <c r="C74" s="2">
        <v>0.14169999999999999</v>
      </c>
      <c r="D74" s="2">
        <v>8.72E-2</v>
      </c>
      <c r="E74" s="2">
        <f t="shared" si="6"/>
        <v>0.10486666666666666</v>
      </c>
      <c r="F74" s="2">
        <f t="shared" si="7"/>
        <v>3.1907418155239897E-2</v>
      </c>
      <c r="G74">
        <f t="shared" si="5"/>
        <v>50.318352059925097</v>
      </c>
    </row>
    <row r="75" spans="1:11">
      <c r="A75" t="s">
        <v>74</v>
      </c>
      <c r="B75" s="2">
        <v>0.1016</v>
      </c>
      <c r="C75" s="2">
        <v>7.2300000000000003E-2</v>
      </c>
      <c r="D75" s="2">
        <v>9.4500000000000001E-2</v>
      </c>
      <c r="E75" s="2">
        <f t="shared" si="6"/>
        <v>8.9466666666666653E-2</v>
      </c>
      <c r="F75" s="2">
        <f>_xlfn.STDEV.S(B75:D75)</f>
        <v>1.52847418471276E-2</v>
      </c>
      <c r="G75">
        <f t="shared" si="5"/>
        <v>41.666666666666664</v>
      </c>
    </row>
    <row r="76" spans="1:11">
      <c r="A76" s="31" t="s">
        <v>75</v>
      </c>
      <c r="B76" s="32">
        <v>2.0310000000000001</v>
      </c>
      <c r="C76" s="32">
        <v>1.9067000000000001</v>
      </c>
      <c r="D76" s="32">
        <v>2.0297000000000001</v>
      </c>
      <c r="E76" s="25">
        <f t="shared" si="6"/>
        <v>1.9891333333333334</v>
      </c>
      <c r="F76" s="32">
        <f>_xlfn.STDEV.S(B76:D76)</f>
        <v>7.1392319848379598E-2</v>
      </c>
      <c r="G76" s="31">
        <f t="shared" si="5"/>
        <v>1108.8951310861423</v>
      </c>
    </row>
    <row r="77" spans="1:11">
      <c r="A77" s="31" t="s">
        <v>76</v>
      </c>
      <c r="B77" s="32">
        <v>2.2972999999999999</v>
      </c>
      <c r="C77" s="32">
        <v>2.3637000000000001</v>
      </c>
      <c r="D77" s="32"/>
      <c r="E77" s="25">
        <f t="shared" si="6"/>
        <v>2.3304999999999998</v>
      </c>
      <c r="F77" s="32">
        <f>STDEV(B77:D77)</f>
        <v>4.6951890270786924E-2</v>
      </c>
      <c r="G77" s="31">
        <f t="shared" si="5"/>
        <v>1300.6741573033707</v>
      </c>
    </row>
    <row r="78" spans="1:11">
      <c r="A78" s="31" t="s">
        <v>77</v>
      </c>
      <c r="B78" s="32">
        <v>2.343</v>
      </c>
      <c r="C78" s="32">
        <v>2.3917000000000002</v>
      </c>
      <c r="D78" s="32">
        <v>2.1890000000000001</v>
      </c>
      <c r="E78" s="25">
        <f t="shared" si="6"/>
        <v>2.3079000000000001</v>
      </c>
      <c r="F78" s="32">
        <f>_xlfn.STDEV.S(B78:D78)</f>
        <v>0.10581034921027301</v>
      </c>
      <c r="G78" s="31">
        <f t="shared" si="5"/>
        <v>1287.9775280898878</v>
      </c>
    </row>
    <row r="79" spans="1:11">
      <c r="A79" t="s">
        <v>78</v>
      </c>
      <c r="B79" s="2">
        <v>5.7700000000000001E-2</v>
      </c>
      <c r="C79" s="2">
        <v>5.5300000000000002E-2</v>
      </c>
      <c r="D79" s="2">
        <v>3.6200000000000003E-2</v>
      </c>
      <c r="E79" s="2">
        <f t="shared" si="6"/>
        <v>4.9733333333333331E-2</v>
      </c>
      <c r="F79" s="2">
        <f>_xlfn.STDEV.S(B79:D79)</f>
        <v>1.1781482645802E-2</v>
      </c>
      <c r="G79">
        <f t="shared" si="5"/>
        <v>19.344569288389511</v>
      </c>
    </row>
    <row r="80" spans="1:11">
      <c r="A80" t="s">
        <v>79</v>
      </c>
      <c r="B80" s="2">
        <v>0</v>
      </c>
      <c r="C80" s="2">
        <v>0</v>
      </c>
      <c r="D80" s="2">
        <v>0</v>
      </c>
      <c r="E80" s="2">
        <f t="shared" si="6"/>
        <v>0</v>
      </c>
      <c r="F80" s="2">
        <f t="shared" si="7"/>
        <v>0</v>
      </c>
      <c r="G80">
        <f t="shared" si="5"/>
        <v>-8.595505617977528</v>
      </c>
    </row>
    <row r="81" spans="1:7">
      <c r="A81" t="s">
        <v>80</v>
      </c>
      <c r="B81" s="2">
        <v>0</v>
      </c>
      <c r="C81" s="2">
        <v>0</v>
      </c>
      <c r="D81" s="2">
        <v>0</v>
      </c>
      <c r="E81" s="2">
        <f t="shared" si="6"/>
        <v>0</v>
      </c>
      <c r="F81" s="2">
        <f t="shared" si="7"/>
        <v>0</v>
      </c>
      <c r="G81">
        <f t="shared" si="5"/>
        <v>-8.595505617977528</v>
      </c>
    </row>
    <row r="82" spans="1:7">
      <c r="A82" t="s">
        <v>81</v>
      </c>
      <c r="B82" s="2">
        <v>0.16470000000000001</v>
      </c>
      <c r="C82" s="2">
        <v>0.18920000000000001</v>
      </c>
      <c r="D82" s="2">
        <v>0.15770000000000001</v>
      </c>
      <c r="E82" s="2">
        <f t="shared" si="6"/>
        <v>0.17053333333333334</v>
      </c>
      <c r="F82" s="2">
        <f t="shared" si="7"/>
        <v>1.6540354691884099E-2</v>
      </c>
      <c r="G82">
        <f t="shared" si="5"/>
        <v>87.209737827715358</v>
      </c>
    </row>
    <row r="83" spans="1:7">
      <c r="A83" t="s">
        <v>82</v>
      </c>
      <c r="B83" s="2">
        <v>0.17050000000000001</v>
      </c>
      <c r="C83" s="2">
        <v>0.1192</v>
      </c>
      <c r="D83" s="2">
        <v>0.15670000000000001</v>
      </c>
      <c r="E83" s="2">
        <f t="shared" si="6"/>
        <v>0.14880000000000002</v>
      </c>
      <c r="F83" s="2">
        <f t="shared" si="7"/>
        <v>2.6546751213660801E-2</v>
      </c>
      <c r="G83">
        <f t="shared" si="5"/>
        <v>75</v>
      </c>
    </row>
    <row r="84" spans="1:7">
      <c r="A84" t="s">
        <v>83</v>
      </c>
      <c r="B84" s="2">
        <v>5.3999999999999999E-2</v>
      </c>
      <c r="C84" s="2">
        <v>7.51E-2</v>
      </c>
      <c r="D84" s="2">
        <v>2.5899999999999999E-2</v>
      </c>
      <c r="E84" s="2">
        <f t="shared" si="6"/>
        <v>5.1666666666666666E-2</v>
      </c>
      <c r="F84" s="2">
        <f t="shared" si="7"/>
        <v>2.4682855048258401E-2</v>
      </c>
      <c r="G84">
        <f t="shared" si="5"/>
        <v>20.430711610486888</v>
      </c>
    </row>
    <row r="85" spans="1:7">
      <c r="A85" t="s">
        <v>84</v>
      </c>
      <c r="B85" s="2">
        <v>7.9200000000000007E-2</v>
      </c>
      <c r="C85" s="2">
        <v>3.44E-2</v>
      </c>
      <c r="D85" s="2">
        <v>3.9600000000000003E-2</v>
      </c>
      <c r="E85" s="2">
        <f t="shared" si="6"/>
        <v>5.106666666666667E-2</v>
      </c>
      <c r="F85" s="2">
        <f t="shared" si="7"/>
        <v>2.4502516877523701E-2</v>
      </c>
      <c r="G85">
        <f t="shared" si="5"/>
        <v>20.0936329588015</v>
      </c>
    </row>
    <row r="86" spans="1:7">
      <c r="A86" t="s">
        <v>85</v>
      </c>
      <c r="B86" s="2">
        <v>4.6800000000000001E-2</v>
      </c>
      <c r="C86" s="2">
        <v>7.0999999999999994E-2</v>
      </c>
      <c r="D86" s="2">
        <v>7.0599999999999996E-2</v>
      </c>
      <c r="E86" s="2">
        <f t="shared" si="6"/>
        <v>6.2799999999999995E-2</v>
      </c>
      <c r="F86" s="2">
        <f t="shared" si="7"/>
        <v>1.3857849761056E-2</v>
      </c>
      <c r="G86">
        <f t="shared" si="5"/>
        <v>26.685393258426963</v>
      </c>
    </row>
    <row r="87" spans="1:7">
      <c r="A87" t="s">
        <v>86</v>
      </c>
      <c r="B87" s="2">
        <v>5.2600000000000001E-2</v>
      </c>
      <c r="C87" s="2"/>
      <c r="D87" s="2">
        <v>2.8799999999999999E-2</v>
      </c>
      <c r="E87" s="2">
        <f t="shared" si="6"/>
        <v>4.07E-2</v>
      </c>
      <c r="F87" s="2">
        <f>STDEV(B87:D87)</f>
        <v>1.6829141392239826E-2</v>
      </c>
      <c r="G87">
        <f t="shared" si="5"/>
        <v>14.269662921348315</v>
      </c>
    </row>
    <row r="88" spans="1:7">
      <c r="A88" t="s">
        <v>87</v>
      </c>
      <c r="B88" s="2">
        <v>3.4599999999999999E-2</v>
      </c>
      <c r="C88" s="2">
        <v>2.9600000000000001E-2</v>
      </c>
      <c r="D88" s="2">
        <v>2.7099999999999999E-2</v>
      </c>
      <c r="E88" s="2">
        <f t="shared" si="6"/>
        <v>3.0433333333333337E-2</v>
      </c>
      <c r="F88" s="2">
        <f t="shared" si="7"/>
        <v>3.8188130791298701E-3</v>
      </c>
      <c r="G88">
        <f t="shared" si="5"/>
        <v>8.5018726591760316</v>
      </c>
    </row>
    <row r="89" spans="1:7">
      <c r="A89" t="s">
        <v>88</v>
      </c>
      <c r="B89" s="2">
        <v>1.2234</v>
      </c>
      <c r="C89" s="2">
        <v>1.1657999999999999</v>
      </c>
      <c r="D89" s="2">
        <v>1.2225999999999999</v>
      </c>
      <c r="E89" s="2">
        <f t="shared" si="6"/>
        <v>1.2039333333333333</v>
      </c>
      <c r="F89" s="2">
        <f t="shared" si="7"/>
        <v>3.3026857757487801E-2</v>
      </c>
      <c r="G89">
        <f t="shared" si="5"/>
        <v>667.7715355805243</v>
      </c>
    </row>
    <row r="90" spans="1:7">
      <c r="A90" t="s">
        <v>89</v>
      </c>
      <c r="B90" s="2">
        <v>7.1900000000000006E-2</v>
      </c>
      <c r="C90" s="2">
        <v>0.13</v>
      </c>
      <c r="D90" s="2">
        <v>9.7000000000000003E-2</v>
      </c>
      <c r="E90" s="2">
        <f t="shared" si="6"/>
        <v>9.9633333333333352E-2</v>
      </c>
      <c r="F90" s="2">
        <f t="shared" si="7"/>
        <v>2.9139377710125099E-2</v>
      </c>
      <c r="G90">
        <f t="shared" si="5"/>
        <v>47.378277153558066</v>
      </c>
    </row>
    <row r="91" spans="1:7">
      <c r="A91" t="s">
        <v>90</v>
      </c>
      <c r="B91" s="2">
        <v>0.09</v>
      </c>
      <c r="C91" s="2">
        <v>4.7600000000000003E-2</v>
      </c>
      <c r="D91" s="2">
        <v>0.1099</v>
      </c>
      <c r="E91" s="2">
        <f t="shared" si="6"/>
        <v>8.2500000000000004E-2</v>
      </c>
      <c r="F91" s="2">
        <f t="shared" si="7"/>
        <v>3.1819962287846899E-2</v>
      </c>
      <c r="G91">
        <f t="shared" si="5"/>
        <v>37.752808988764052</v>
      </c>
    </row>
    <row r="92" spans="1:7">
      <c r="A92" s="31" t="s">
        <v>91</v>
      </c>
      <c r="B92" s="32">
        <v>2.2667000000000002</v>
      </c>
      <c r="C92" s="32">
        <v>2.2139000000000002</v>
      </c>
      <c r="D92" s="32">
        <v>2.1381999999999999</v>
      </c>
      <c r="E92" s="25">
        <f t="shared" si="6"/>
        <v>2.2062666666666666</v>
      </c>
      <c r="F92" s="32">
        <f t="shared" si="7"/>
        <v>6.4589188981851703E-2</v>
      </c>
      <c r="G92" s="31">
        <f t="shared" si="5"/>
        <v>1230.8801498127341</v>
      </c>
    </row>
    <row r="93" spans="1:7">
      <c r="A93" t="s">
        <v>92</v>
      </c>
      <c r="B93" s="2">
        <v>0.33040000000000003</v>
      </c>
      <c r="C93" s="2">
        <v>0.2757</v>
      </c>
      <c r="D93" s="2">
        <v>0.28739999999999999</v>
      </c>
      <c r="E93" s="2">
        <f t="shared" si="6"/>
        <v>0.29783333333333334</v>
      </c>
      <c r="F93" s="2">
        <f t="shared" si="7"/>
        <v>2.8803877053850499E-2</v>
      </c>
      <c r="G93">
        <f t="shared" si="5"/>
        <v>158.72659176029964</v>
      </c>
    </row>
    <row r="94" spans="1:7">
      <c r="A94" t="s">
        <v>93</v>
      </c>
      <c r="B94" s="2">
        <v>2.1299999999999999E-2</v>
      </c>
      <c r="C94" s="2">
        <v>3.2800000000000003E-2</v>
      </c>
      <c r="D94" s="2">
        <v>2.5899999999999999E-2</v>
      </c>
      <c r="E94" s="2">
        <f t="shared" si="6"/>
        <v>2.6666666666666668E-2</v>
      </c>
      <c r="F94" s="2">
        <f t="shared" si="7"/>
        <v>5.7882064003742396E-3</v>
      </c>
      <c r="G94">
        <f t="shared" si="5"/>
        <v>6.3857677902621734</v>
      </c>
    </row>
    <row r="95" spans="1:7">
      <c r="A95" t="s">
        <v>94</v>
      </c>
      <c r="B95" s="2">
        <v>0.14269999999999999</v>
      </c>
      <c r="C95" s="2">
        <v>0.1474</v>
      </c>
      <c r="D95" s="2">
        <v>0.12939999999999999</v>
      </c>
      <c r="E95" s="2">
        <f t="shared" si="6"/>
        <v>0.13983333333333334</v>
      </c>
      <c r="F95" s="2">
        <f t="shared" si="7"/>
        <v>9.3361305332205699E-3</v>
      </c>
      <c r="G95">
        <f t="shared" si="5"/>
        <v>69.962546816479403</v>
      </c>
    </row>
    <row r="96" spans="1:7">
      <c r="A96" t="s">
        <v>95</v>
      </c>
      <c r="B96" s="2">
        <v>5.8299999999999998E-2</v>
      </c>
      <c r="C96" s="2">
        <v>7.3999999999999996E-2</v>
      </c>
      <c r="D96" s="2">
        <v>6.3E-2</v>
      </c>
      <c r="E96" s="2">
        <f t="shared" si="6"/>
        <v>6.5100000000000005E-2</v>
      </c>
      <c r="F96" s="2">
        <f t="shared" si="7"/>
        <v>8.0579153631693094E-3</v>
      </c>
      <c r="G96">
        <f t="shared" si="5"/>
        <v>27.977528089887645</v>
      </c>
    </row>
    <row r="97" spans="1:7">
      <c r="A97" t="s">
        <v>96</v>
      </c>
      <c r="B97" s="2">
        <v>8.0799999999999997E-2</v>
      </c>
      <c r="C97" s="2">
        <v>7.3599999999999999E-2</v>
      </c>
      <c r="D97" s="2">
        <v>7.7499999999999999E-2</v>
      </c>
      <c r="E97" s="2">
        <f t="shared" si="6"/>
        <v>7.7299999999999994E-2</v>
      </c>
      <c r="F97" s="2">
        <f t="shared" si="7"/>
        <v>3.60416425818802E-3</v>
      </c>
      <c r="G97">
        <f t="shared" si="5"/>
        <v>34.831460674157299</v>
      </c>
    </row>
    <row r="99" spans="1:7" ht="24">
      <c r="A99" s="3" t="s">
        <v>99</v>
      </c>
      <c r="B99">
        <v>0</v>
      </c>
      <c r="C99">
        <v>10</v>
      </c>
      <c r="D99">
        <v>20</v>
      </c>
      <c r="E99">
        <v>40</v>
      </c>
      <c r="F99">
        <v>80</v>
      </c>
      <c r="G99">
        <v>160</v>
      </c>
    </row>
    <row r="100" spans="1:7">
      <c r="A100" s="4" t="s">
        <v>1</v>
      </c>
      <c r="B100">
        <v>0</v>
      </c>
      <c r="C100">
        <v>0.14829999999999999</v>
      </c>
      <c r="D100">
        <v>0.36270000000000002</v>
      </c>
      <c r="E100">
        <v>0.79430000000000001</v>
      </c>
      <c r="F100">
        <v>1.2725</v>
      </c>
      <c r="G100">
        <v>2.1048</v>
      </c>
    </row>
    <row r="101" spans="1:7">
      <c r="A101" s="4" t="s">
        <v>1</v>
      </c>
      <c r="B101">
        <v>0</v>
      </c>
      <c r="C101">
        <v>0.2346</v>
      </c>
      <c r="D101">
        <v>0.4446</v>
      </c>
      <c r="E101">
        <v>0.77400000000000002</v>
      </c>
      <c r="F101">
        <v>1.5714999999999999</v>
      </c>
      <c r="G101">
        <v>2.3086000000000002</v>
      </c>
    </row>
    <row r="102" spans="1:7">
      <c r="A102" s="4" t="s">
        <v>1</v>
      </c>
      <c r="B102">
        <v>0</v>
      </c>
      <c r="C102">
        <v>0.1045</v>
      </c>
      <c r="D102">
        <v>0.18010000000000001</v>
      </c>
      <c r="E102">
        <v>0.39679999999999999</v>
      </c>
      <c r="F102">
        <v>0.73850000000000005</v>
      </c>
      <c r="G102">
        <v>1.4248000000000001</v>
      </c>
    </row>
    <row r="104" spans="1:7">
      <c r="A104">
        <v>0</v>
      </c>
      <c r="B104">
        <v>0</v>
      </c>
    </row>
    <row r="105" spans="1:7">
      <c r="A105">
        <v>10</v>
      </c>
      <c r="B105">
        <v>0.14829999999999999</v>
      </c>
    </row>
    <row r="106" spans="1:7">
      <c r="A106">
        <v>20</v>
      </c>
      <c r="B106">
        <v>0.36270000000000002</v>
      </c>
    </row>
    <row r="107" spans="1:7">
      <c r="A107">
        <v>40</v>
      </c>
      <c r="B107">
        <v>0.79430000000000001</v>
      </c>
    </row>
    <row r="108" spans="1:7">
      <c r="A108">
        <v>80</v>
      </c>
      <c r="B108">
        <v>1.2725</v>
      </c>
    </row>
    <row r="109" spans="1:7">
      <c r="A109">
        <v>160</v>
      </c>
      <c r="B109">
        <v>2.1048</v>
      </c>
    </row>
    <row r="113" spans="1:2">
      <c r="A113">
        <v>0</v>
      </c>
      <c r="B113">
        <v>0</v>
      </c>
    </row>
    <row r="114" spans="1:2">
      <c r="A114">
        <v>10</v>
      </c>
      <c r="B114">
        <v>0.2346</v>
      </c>
    </row>
    <row r="115" spans="1:2">
      <c r="A115">
        <v>20</v>
      </c>
      <c r="B115">
        <v>0.4446</v>
      </c>
    </row>
    <row r="116" spans="1:2">
      <c r="A116">
        <v>40</v>
      </c>
      <c r="B116">
        <v>0.77400000000000002</v>
      </c>
    </row>
    <row r="117" spans="1:2">
      <c r="A117">
        <v>80</v>
      </c>
      <c r="B117">
        <v>1.5714999999999999</v>
      </c>
    </row>
    <row r="118" spans="1:2">
      <c r="A118">
        <v>160</v>
      </c>
      <c r="B118">
        <v>2.3086000000000002</v>
      </c>
    </row>
    <row r="125" spans="1:2">
      <c r="A125">
        <v>0</v>
      </c>
      <c r="B125">
        <v>0</v>
      </c>
    </row>
    <row r="126" spans="1:2">
      <c r="A126">
        <v>10</v>
      </c>
      <c r="B126">
        <v>0.1045</v>
      </c>
    </row>
    <row r="127" spans="1:2">
      <c r="A127">
        <v>20</v>
      </c>
      <c r="B127">
        <v>0.18010000000000001</v>
      </c>
    </row>
    <row r="128" spans="1:2">
      <c r="A128">
        <v>40</v>
      </c>
      <c r="B128">
        <v>0.39679999999999999</v>
      </c>
    </row>
    <row r="129" spans="1:2">
      <c r="A129">
        <v>80</v>
      </c>
      <c r="B129">
        <v>0.73850000000000005</v>
      </c>
    </row>
    <row r="130" spans="1:2">
      <c r="A130">
        <v>160</v>
      </c>
      <c r="B130">
        <v>1.4248000000000001</v>
      </c>
    </row>
  </sheetData>
  <mergeCells count="3">
    <mergeCell ref="A5:F5"/>
    <mergeCell ref="B6:E6"/>
    <mergeCell ref="A6:A7"/>
  </mergeCells>
  <phoneticPr fontId="6" type="noConversion"/>
  <pageMargins left="0.75" right="0.75" top="1" bottom="1" header="0.51180555555555596" footer="0.51180555555555596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K130"/>
  <sheetViews>
    <sheetView topLeftCell="A105" workbookViewId="0">
      <selection activeCell="I135" sqref="I135"/>
    </sheetView>
  </sheetViews>
  <sheetFormatPr defaultColWidth="9" defaultRowHeight="13.5"/>
  <cols>
    <col min="2" max="2" width="11.75" customWidth="1"/>
    <col min="5" max="6" width="12.625"/>
  </cols>
  <sheetData>
    <row r="1" spans="1:11">
      <c r="A1" s="15" t="s">
        <v>171</v>
      </c>
      <c r="B1" s="43">
        <v>43385</v>
      </c>
    </row>
    <row r="2" spans="1:11">
      <c r="A2" s="15" t="s">
        <v>172</v>
      </c>
      <c r="B2" s="15" t="s">
        <v>173</v>
      </c>
    </row>
    <row r="3" spans="1:11">
      <c r="A3" s="15" t="s">
        <v>174</v>
      </c>
      <c r="B3" s="42" t="s">
        <v>176</v>
      </c>
    </row>
    <row r="4" spans="1:11">
      <c r="A4" s="15" t="s">
        <v>175</v>
      </c>
    </row>
    <row r="5" spans="1:11">
      <c r="A5" s="58" t="s">
        <v>112</v>
      </c>
      <c r="B5" s="58"/>
      <c r="C5" s="58"/>
      <c r="D5" s="58"/>
      <c r="E5" s="58"/>
      <c r="F5" s="58"/>
    </row>
    <row r="6" spans="1:11">
      <c r="A6" s="58" t="s">
        <v>0</v>
      </c>
      <c r="B6" s="58" t="s">
        <v>1</v>
      </c>
      <c r="C6" s="58"/>
      <c r="D6" s="58"/>
      <c r="E6" s="58"/>
    </row>
    <row r="7" spans="1:11">
      <c r="A7" s="58"/>
      <c r="B7" t="s">
        <v>2</v>
      </c>
      <c r="C7" t="s">
        <v>3</v>
      </c>
      <c r="D7" t="s">
        <v>4</v>
      </c>
      <c r="E7" t="s">
        <v>5</v>
      </c>
      <c r="F7" t="s">
        <v>6</v>
      </c>
      <c r="G7" s="15" t="s">
        <v>113</v>
      </c>
    </row>
    <row r="8" spans="1:11">
      <c r="A8" t="s">
        <v>7</v>
      </c>
      <c r="B8">
        <v>0.19869999999999999</v>
      </c>
      <c r="C8">
        <v>0.20080000000000001</v>
      </c>
      <c r="D8">
        <v>0.14760000000000001</v>
      </c>
      <c r="E8" s="2">
        <f>AVERAGE(B8:D8)</f>
        <v>0.18236666666666665</v>
      </c>
      <c r="F8" s="2">
        <f>STDEV(B8:D8)</f>
        <v>3.0127119565822199E-2</v>
      </c>
      <c r="G8">
        <f>5*(E8-0.0139)/0.012</f>
        <v>70.194444444444443</v>
      </c>
      <c r="K8" s="14" t="s">
        <v>137</v>
      </c>
    </row>
    <row r="9" spans="1:11">
      <c r="A9" t="s">
        <v>8</v>
      </c>
      <c r="B9">
        <v>0.33750000000000002</v>
      </c>
      <c r="C9">
        <v>0.25030000000000002</v>
      </c>
      <c r="D9">
        <v>0.248</v>
      </c>
      <c r="E9" s="2">
        <f t="shared" ref="E9:E72" si="0">AVERAGE(B9:D9)</f>
        <v>0.27860000000000001</v>
      </c>
      <c r="F9" s="2">
        <f t="shared" ref="F9:F35" si="1">STDEV(B9:D9)</f>
        <v>5.1021858061030906E-2</v>
      </c>
      <c r="G9">
        <f t="shared" ref="G9:G37" si="2">5*(E9-0.0139)/0.012</f>
        <v>110.29166666666666</v>
      </c>
      <c r="K9" s="14" t="s">
        <v>138</v>
      </c>
    </row>
    <row r="10" spans="1:11">
      <c r="A10" t="s">
        <v>9</v>
      </c>
      <c r="B10">
        <v>1.7899999999999999E-2</v>
      </c>
      <c r="C10">
        <v>7.9399999999999998E-2</v>
      </c>
      <c r="D10">
        <v>3.4200000000000001E-2</v>
      </c>
      <c r="E10" s="2">
        <f t="shared" si="0"/>
        <v>4.3833333333333335E-2</v>
      </c>
      <c r="F10" s="2">
        <f t="shared" si="1"/>
        <v>3.1861627914049416E-2</v>
      </c>
      <c r="G10">
        <f t="shared" si="2"/>
        <v>12.472222222222221</v>
      </c>
    </row>
    <row r="11" spans="1:11">
      <c r="A11" t="s">
        <v>10</v>
      </c>
      <c r="B11">
        <v>7.6700000000000004E-2</v>
      </c>
      <c r="C11">
        <v>9.4399999999999998E-2</v>
      </c>
      <c r="D11">
        <v>8.2000000000000003E-2</v>
      </c>
      <c r="E11" s="2">
        <f t="shared" si="0"/>
        <v>8.4366666666666659E-2</v>
      </c>
      <c r="F11" s="2">
        <f t="shared" si="1"/>
        <v>9.0842354292110499E-3</v>
      </c>
      <c r="G11">
        <f t="shared" si="2"/>
        <v>29.361111111111111</v>
      </c>
    </row>
    <row r="12" spans="1:11">
      <c r="A12" t="s">
        <v>11</v>
      </c>
      <c r="B12" s="2">
        <v>0.17469999999999999</v>
      </c>
      <c r="C12" s="2">
        <v>0.18</v>
      </c>
      <c r="D12" s="2">
        <v>0.21</v>
      </c>
      <c r="E12" s="2">
        <f t="shared" si="0"/>
        <v>0.18823333333333334</v>
      </c>
      <c r="F12" s="2">
        <f t="shared" si="1"/>
        <v>1.9035843383820184E-2</v>
      </c>
      <c r="G12">
        <f t="shared" si="2"/>
        <v>72.638888888888886</v>
      </c>
    </row>
    <row r="13" spans="1:11">
      <c r="A13" t="s">
        <v>12</v>
      </c>
      <c r="B13" s="2">
        <v>0.10539999999999999</v>
      </c>
      <c r="C13" s="2">
        <v>0</v>
      </c>
      <c r="D13" s="2">
        <v>7.0300000000000001E-2</v>
      </c>
      <c r="E13" s="2">
        <f t="shared" si="0"/>
        <v>5.8566666666666663E-2</v>
      </c>
      <c r="F13" s="2">
        <f t="shared" si="1"/>
        <v>5.3670693430710709E-2</v>
      </c>
      <c r="G13">
        <f t="shared" si="2"/>
        <v>18.611111111111107</v>
      </c>
    </row>
    <row r="14" spans="1:11">
      <c r="A14" t="s">
        <v>13</v>
      </c>
      <c r="B14" s="2">
        <v>0.18410000000000001</v>
      </c>
      <c r="C14" s="2">
        <v>0.18990000000000001</v>
      </c>
      <c r="D14" s="2">
        <v>0.12330000000000001</v>
      </c>
      <c r="E14" s="2">
        <f t="shared" si="0"/>
        <v>0.16576666666666667</v>
      </c>
      <c r="F14" s="2">
        <f t="shared" si="1"/>
        <v>3.6891372071709769E-2</v>
      </c>
      <c r="G14">
        <f t="shared" si="2"/>
        <v>63.277777777777786</v>
      </c>
    </row>
    <row r="15" spans="1:11">
      <c r="A15" t="s">
        <v>14</v>
      </c>
      <c r="B15" s="2">
        <v>0.69620000000000004</v>
      </c>
      <c r="C15" s="2">
        <v>0.54279999999999995</v>
      </c>
      <c r="D15" s="2">
        <v>0.67410000000000003</v>
      </c>
      <c r="E15" s="2">
        <f t="shared" si="0"/>
        <v>0.63770000000000004</v>
      </c>
      <c r="F15" s="2">
        <f t="shared" si="1"/>
        <v>8.2925327855848413E-2</v>
      </c>
      <c r="G15">
        <f t="shared" si="2"/>
        <v>259.91666666666669</v>
      </c>
    </row>
    <row r="16" spans="1:11">
      <c r="A16" t="s">
        <v>15</v>
      </c>
      <c r="B16" s="2">
        <v>0.1007</v>
      </c>
      <c r="C16" s="2">
        <v>0.1537</v>
      </c>
      <c r="D16" s="2">
        <v>9.4799999999999995E-2</v>
      </c>
      <c r="E16" s="2">
        <f t="shared" si="0"/>
        <v>0.1164</v>
      </c>
      <c r="F16" s="2">
        <f t="shared" si="1"/>
        <v>3.2437170036857435E-2</v>
      </c>
      <c r="G16">
        <f t="shared" si="2"/>
        <v>42.708333333333336</v>
      </c>
    </row>
    <row r="17" spans="1:7">
      <c r="A17" t="s">
        <v>16</v>
      </c>
      <c r="B17" s="2">
        <v>0.31890000000000002</v>
      </c>
      <c r="C17" s="2">
        <v>0.29670000000000002</v>
      </c>
      <c r="D17" s="2">
        <v>0.30199999999999999</v>
      </c>
      <c r="E17" s="2">
        <f t="shared" si="0"/>
        <v>0.30586666666666668</v>
      </c>
      <c r="F17" s="2">
        <f t="shared" si="1"/>
        <v>1.1594107698884526E-2</v>
      </c>
      <c r="G17">
        <f t="shared" si="2"/>
        <v>121.65277777777777</v>
      </c>
    </row>
    <row r="18" spans="1:7">
      <c r="A18" s="31" t="s">
        <v>17</v>
      </c>
      <c r="B18" s="32">
        <v>2.9034</v>
      </c>
      <c r="C18" s="32"/>
      <c r="D18" s="32">
        <v>2.8913000000000002</v>
      </c>
      <c r="E18" s="25">
        <f t="shared" si="0"/>
        <v>2.8973500000000003</v>
      </c>
      <c r="F18" s="2">
        <f t="shared" si="1"/>
        <v>8.5559920523570667E-3</v>
      </c>
      <c r="G18" s="31">
        <f t="shared" si="2"/>
        <v>1201.4375</v>
      </c>
    </row>
    <row r="19" spans="1:7">
      <c r="A19" t="s">
        <v>18</v>
      </c>
      <c r="B19" s="2">
        <v>5.67E-2</v>
      </c>
      <c r="C19" s="2">
        <v>8.8900000000000007E-2</v>
      </c>
      <c r="D19" s="2">
        <v>0.1399</v>
      </c>
      <c r="E19" s="2">
        <f t="shared" si="0"/>
        <v>9.5166666666666663E-2</v>
      </c>
      <c r="F19" s="2">
        <f t="shared" si="1"/>
        <v>4.1952512836936649E-2</v>
      </c>
      <c r="G19">
        <f t="shared" si="2"/>
        <v>33.861111111111107</v>
      </c>
    </row>
    <row r="20" spans="1:7">
      <c r="A20" t="s">
        <v>19</v>
      </c>
      <c r="B20" s="2">
        <v>3.1899999999999998E-2</v>
      </c>
      <c r="C20" s="2">
        <v>8.6199999999999999E-2</v>
      </c>
      <c r="D20" s="2">
        <v>6.9599999999999995E-2</v>
      </c>
      <c r="E20" s="2">
        <f t="shared" si="0"/>
        <v>6.2566666666666659E-2</v>
      </c>
      <c r="F20" s="2">
        <f t="shared" si="1"/>
        <v>2.7824868972437841E-2</v>
      </c>
      <c r="G20">
        <f t="shared" si="2"/>
        <v>20.277777777777775</v>
      </c>
    </row>
    <row r="21" spans="1:7">
      <c r="A21" t="s">
        <v>20</v>
      </c>
      <c r="B21" s="2">
        <v>5.8999999999999997E-2</v>
      </c>
      <c r="C21" s="2">
        <v>0.1023</v>
      </c>
      <c r="D21" s="2">
        <v>9.5699999999999993E-2</v>
      </c>
      <c r="E21" s="2">
        <f t="shared" si="0"/>
        <v>8.5666666666666669E-2</v>
      </c>
      <c r="F21" s="2">
        <f t="shared" si="1"/>
        <v>2.3328594756935814E-2</v>
      </c>
      <c r="G21">
        <f t="shared" si="2"/>
        <v>29.902777777777779</v>
      </c>
    </row>
    <row r="22" spans="1:7">
      <c r="A22" t="s">
        <v>21</v>
      </c>
      <c r="B22" s="2">
        <v>0.16600000000000001</v>
      </c>
      <c r="C22" s="2">
        <v>0.23219999999999999</v>
      </c>
      <c r="D22" s="2">
        <v>0.19270000000000001</v>
      </c>
      <c r="E22" s="2">
        <f t="shared" si="0"/>
        <v>0.19696666666666665</v>
      </c>
      <c r="F22" s="2">
        <f t="shared" si="1"/>
        <v>3.3305605133871076E-2</v>
      </c>
      <c r="G22">
        <f t="shared" si="2"/>
        <v>76.277777777777771</v>
      </c>
    </row>
    <row r="23" spans="1:7">
      <c r="A23" t="s">
        <v>22</v>
      </c>
      <c r="B23" s="2"/>
      <c r="C23" s="2">
        <v>0.38790000000000002</v>
      </c>
      <c r="D23" s="2">
        <v>0.44929999999999998</v>
      </c>
      <c r="E23" s="2">
        <f t="shared" si="0"/>
        <v>0.41859999999999997</v>
      </c>
      <c r="F23" s="2">
        <f t="shared" si="1"/>
        <v>4.3416356364854435E-2</v>
      </c>
      <c r="G23">
        <f t="shared" si="2"/>
        <v>168.62499999999997</v>
      </c>
    </row>
    <row r="24" spans="1:7">
      <c r="A24" t="s">
        <v>23</v>
      </c>
      <c r="B24" s="2">
        <v>4.9200000000000001E-2</v>
      </c>
      <c r="C24" s="2">
        <v>0.13930000000000001</v>
      </c>
      <c r="D24" s="2">
        <v>0.113</v>
      </c>
      <c r="E24" s="2">
        <f t="shared" si="0"/>
        <v>0.10049999999999999</v>
      </c>
      <c r="F24" s="2">
        <f t="shared" si="1"/>
        <v>4.6332386081444209E-2</v>
      </c>
      <c r="G24">
        <f t="shared" si="2"/>
        <v>36.083333333333336</v>
      </c>
    </row>
    <row r="25" spans="1:7">
      <c r="A25" t="s">
        <v>24</v>
      </c>
      <c r="B25" s="2">
        <v>0.1179</v>
      </c>
      <c r="C25" s="2">
        <v>0.1037</v>
      </c>
      <c r="D25" s="2">
        <v>0.1128</v>
      </c>
      <c r="E25" s="2">
        <f t="shared" si="0"/>
        <v>0.11146666666666667</v>
      </c>
      <c r="F25" s="2">
        <f t="shared" si="1"/>
        <v>7.193283904680348E-3</v>
      </c>
      <c r="G25">
        <f t="shared" si="2"/>
        <v>40.652777777777786</v>
      </c>
    </row>
    <row r="26" spans="1:7">
      <c r="A26" t="s">
        <v>25</v>
      </c>
      <c r="B26" s="2">
        <v>4.2999999999999997E-2</v>
      </c>
      <c r="C26" s="2">
        <v>9.9299999999999999E-2</v>
      </c>
      <c r="D26" s="2">
        <v>7.6700000000000004E-2</v>
      </c>
      <c r="E26" s="2">
        <f t="shared" si="0"/>
        <v>7.2999999999999995E-2</v>
      </c>
      <c r="F26" s="2">
        <f t="shared" si="1"/>
        <v>2.8331784271379765E-2</v>
      </c>
      <c r="G26">
        <f t="shared" si="2"/>
        <v>24.625</v>
      </c>
    </row>
    <row r="27" spans="1:7">
      <c r="A27" t="s">
        <v>26</v>
      </c>
      <c r="B27" s="2">
        <v>3.0599999999999999E-2</v>
      </c>
      <c r="C27" s="2">
        <v>5.1400000000000001E-2</v>
      </c>
      <c r="D27" s="2">
        <v>8.6400000000000005E-2</v>
      </c>
      <c r="E27" s="2">
        <f t="shared" si="0"/>
        <v>5.6133333333333334E-2</v>
      </c>
      <c r="F27" s="2">
        <f t="shared" si="1"/>
        <v>2.8199527182797487E-2</v>
      </c>
      <c r="G27">
        <f t="shared" si="2"/>
        <v>17.597222222222221</v>
      </c>
    </row>
    <row r="28" spans="1:7">
      <c r="A28" t="s">
        <v>27</v>
      </c>
      <c r="B28" s="2">
        <v>9.35E-2</v>
      </c>
      <c r="C28" s="2">
        <v>8.7900000000000006E-2</v>
      </c>
      <c r="D28" s="2">
        <v>0.1023</v>
      </c>
      <c r="E28" s="2">
        <f t="shared" si="0"/>
        <v>9.4566666666666674E-2</v>
      </c>
      <c r="F28" s="2">
        <f t="shared" si="1"/>
        <v>7.2590173807019712E-3</v>
      </c>
      <c r="G28">
        <f t="shared" si="2"/>
        <v>33.611111111111114</v>
      </c>
    </row>
    <row r="29" spans="1:7">
      <c r="A29" t="s">
        <v>28</v>
      </c>
      <c r="B29" s="2">
        <v>5.1700000000000003E-2</v>
      </c>
      <c r="C29" s="2">
        <v>5.4699999999999999E-2</v>
      </c>
      <c r="D29" s="2">
        <v>3.5000000000000003E-2</v>
      </c>
      <c r="E29" s="2">
        <f t="shared" si="0"/>
        <v>4.7133333333333333E-2</v>
      </c>
      <c r="F29" s="2">
        <f t="shared" si="1"/>
        <v>1.061429853232581E-2</v>
      </c>
      <c r="G29">
        <f t="shared" si="2"/>
        <v>13.847222222222223</v>
      </c>
    </row>
    <row r="30" spans="1:7">
      <c r="A30" t="s">
        <v>29</v>
      </c>
      <c r="B30" s="2">
        <v>0.1613</v>
      </c>
      <c r="C30" s="2">
        <v>0.2122</v>
      </c>
      <c r="D30" s="2">
        <v>0.15409999999999999</v>
      </c>
      <c r="E30" s="2">
        <f t="shared" si="0"/>
        <v>0.17586666666666664</v>
      </c>
      <c r="F30" s="2">
        <f t="shared" si="1"/>
        <v>3.1670859371563241E-2</v>
      </c>
      <c r="G30">
        <f t="shared" si="2"/>
        <v>67.4861111111111</v>
      </c>
    </row>
    <row r="31" spans="1:7">
      <c r="A31" t="s">
        <v>30</v>
      </c>
      <c r="B31" s="2">
        <v>7.22E-2</v>
      </c>
      <c r="C31" s="2">
        <v>2.87E-2</v>
      </c>
      <c r="D31" s="2">
        <v>6.4199999999999993E-2</v>
      </c>
      <c r="E31" s="2">
        <f t="shared" si="0"/>
        <v>5.503333333333333E-2</v>
      </c>
      <c r="F31" s="2">
        <f t="shared" si="1"/>
        <v>2.3153473461520472E-2</v>
      </c>
      <c r="G31">
        <f t="shared" si="2"/>
        <v>17.138888888888886</v>
      </c>
    </row>
    <row r="32" spans="1:7">
      <c r="A32" t="s">
        <v>31</v>
      </c>
      <c r="B32" s="2">
        <v>5.2499999999999998E-2</v>
      </c>
      <c r="C32" s="2">
        <v>5.8500000000000003E-2</v>
      </c>
      <c r="D32" s="2">
        <v>7.0199999999999999E-2</v>
      </c>
      <c r="E32" s="2">
        <f t="shared" si="0"/>
        <v>6.0400000000000002E-2</v>
      </c>
      <c r="F32" s="2">
        <f t="shared" si="1"/>
        <v>9.0016665123742595E-3</v>
      </c>
      <c r="G32">
        <f t="shared" si="2"/>
        <v>19.375</v>
      </c>
    </row>
    <row r="33" spans="1:11">
      <c r="A33" t="s">
        <v>32</v>
      </c>
      <c r="B33" s="2">
        <v>0.19919999999999999</v>
      </c>
      <c r="C33" s="2">
        <v>0.12620000000000001</v>
      </c>
      <c r="D33" s="2">
        <v>0.14460000000000001</v>
      </c>
      <c r="E33" s="2">
        <f t="shared" si="0"/>
        <v>0.15666666666666668</v>
      </c>
      <c r="F33" s="2">
        <f t="shared" si="1"/>
        <v>3.7966476440846185E-2</v>
      </c>
      <c r="G33">
        <f t="shared" si="2"/>
        <v>59.486111111111121</v>
      </c>
    </row>
    <row r="34" spans="1:11">
      <c r="A34" t="s">
        <v>33</v>
      </c>
      <c r="B34" s="2">
        <v>0.13489999999999999</v>
      </c>
      <c r="C34" s="2">
        <v>0.1071</v>
      </c>
      <c r="D34" s="2">
        <v>0.108</v>
      </c>
      <c r="E34" s="2">
        <f t="shared" si="0"/>
        <v>0.11666666666666665</v>
      </c>
      <c r="F34" s="2">
        <f t="shared" si="1"/>
        <v>1.5796940632076026E-2</v>
      </c>
      <c r="G34">
        <f t="shared" si="2"/>
        <v>42.819444444444436</v>
      </c>
    </row>
    <row r="35" spans="1:11">
      <c r="A35" t="s">
        <v>34</v>
      </c>
      <c r="B35" s="2">
        <v>0.1042</v>
      </c>
      <c r="C35" s="2">
        <v>8.0100000000000005E-2</v>
      </c>
      <c r="D35" s="2">
        <v>3.6600000000000001E-2</v>
      </c>
      <c r="E35" s="2">
        <f t="shared" si="0"/>
        <v>7.3633333333333342E-2</v>
      </c>
      <c r="F35" s="2">
        <f t="shared" si="1"/>
        <v>3.4260813378163314E-2</v>
      </c>
      <c r="G35">
        <f t="shared" si="2"/>
        <v>24.888888888888896</v>
      </c>
    </row>
    <row r="36" spans="1:11">
      <c r="A36" t="s">
        <v>35</v>
      </c>
      <c r="B36" s="2">
        <v>0.1401</v>
      </c>
      <c r="C36" s="2">
        <v>0.10970000000000001</v>
      </c>
      <c r="D36" s="2">
        <v>0.152</v>
      </c>
      <c r="E36" s="2">
        <f t="shared" si="0"/>
        <v>0.13393333333333335</v>
      </c>
      <c r="F36" s="2">
        <f t="shared" ref="F36:F40" si="3">_xlfn.STDEV.S(B36:D36)</f>
        <v>2.1813833531347301E-2</v>
      </c>
      <c r="G36">
        <f t="shared" si="2"/>
        <v>50.013888888888893</v>
      </c>
    </row>
    <row r="37" spans="1:11">
      <c r="A37" t="s">
        <v>36</v>
      </c>
      <c r="B37" s="2">
        <v>5.7700000000000001E-2</v>
      </c>
      <c r="C37" s="2">
        <v>7.9399999999999998E-2</v>
      </c>
      <c r="D37" s="2">
        <v>4.9700000000000001E-2</v>
      </c>
      <c r="E37" s="2">
        <f t="shared" si="0"/>
        <v>6.2266666666666665E-2</v>
      </c>
      <c r="F37" s="2">
        <f t="shared" si="3"/>
        <v>1.5367606623457399E-2</v>
      </c>
      <c r="G37">
        <f t="shared" si="2"/>
        <v>20.152777777777779</v>
      </c>
    </row>
    <row r="38" spans="1:11">
      <c r="A38" t="s">
        <v>37</v>
      </c>
      <c r="B38" s="2">
        <v>0.44519999999999998</v>
      </c>
      <c r="C38" s="2">
        <v>0.40739999999999998</v>
      </c>
      <c r="D38" s="2">
        <v>0.39710000000000001</v>
      </c>
      <c r="E38" s="2">
        <f t="shared" si="0"/>
        <v>0.4165666666666667</v>
      </c>
      <c r="F38" s="2">
        <f t="shared" si="3"/>
        <v>2.5326336753137699E-2</v>
      </c>
      <c r="G38">
        <f>5*(E38-0.0513)/0.0156</f>
        <v>117.07264957264958</v>
      </c>
      <c r="K38" s="14" t="s">
        <v>139</v>
      </c>
    </row>
    <row r="39" spans="1:11">
      <c r="A39" t="s">
        <v>38</v>
      </c>
      <c r="B39" s="2">
        <v>0.1065</v>
      </c>
      <c r="C39" s="2">
        <v>0.1128</v>
      </c>
      <c r="D39" s="2">
        <v>0.11169999999999999</v>
      </c>
      <c r="E39" s="2">
        <f t="shared" si="0"/>
        <v>0.11033333333333332</v>
      </c>
      <c r="F39" s="2">
        <f t="shared" si="3"/>
        <v>3.3650160970392601E-3</v>
      </c>
      <c r="G39">
        <f t="shared" ref="G39:G67" si="4">5*(E39-0.0513)/0.0156</f>
        <v>18.92094017094017</v>
      </c>
      <c r="K39" s="14" t="s">
        <v>140</v>
      </c>
    </row>
    <row r="40" spans="1:11">
      <c r="A40" t="s">
        <v>39</v>
      </c>
      <c r="B40" s="2">
        <v>0.1583</v>
      </c>
      <c r="C40" s="2">
        <v>0.1885</v>
      </c>
      <c r="D40" s="2">
        <v>0.24660000000000001</v>
      </c>
      <c r="E40" s="2">
        <f t="shared" si="0"/>
        <v>0.1978</v>
      </c>
      <c r="F40" s="2">
        <f t="shared" si="3"/>
        <v>4.4878614060596803E-2</v>
      </c>
      <c r="G40">
        <f t="shared" si="4"/>
        <v>46.955128205128219</v>
      </c>
    </row>
    <row r="41" spans="1:11">
      <c r="A41" t="s">
        <v>40</v>
      </c>
      <c r="B41" s="2">
        <v>0.20499999999999999</v>
      </c>
      <c r="C41" s="2">
        <v>0.15579999999999999</v>
      </c>
      <c r="D41" s="2">
        <v>0.1837</v>
      </c>
      <c r="E41" s="2">
        <f t="shared" si="0"/>
        <v>0.18149999999999999</v>
      </c>
      <c r="F41" s="2">
        <f t="shared" ref="F41:F72" si="5">_xlfn.STDEV.S(B41:D41)</f>
        <v>2.4673670176931499E-2</v>
      </c>
      <c r="G41">
        <f t="shared" si="4"/>
        <v>41.730769230769226</v>
      </c>
    </row>
    <row r="42" spans="1:11">
      <c r="A42" t="s">
        <v>41</v>
      </c>
      <c r="B42" s="2">
        <v>0.1086</v>
      </c>
      <c r="C42" s="2">
        <v>0.12139999999999999</v>
      </c>
      <c r="D42" s="2">
        <v>9.4399999999999998E-2</v>
      </c>
      <c r="E42" s="2">
        <f t="shared" si="0"/>
        <v>0.10813333333333332</v>
      </c>
      <c r="F42" s="2">
        <f t="shared" si="5"/>
        <v>1.35060480279515E-2</v>
      </c>
      <c r="G42">
        <f t="shared" si="4"/>
        <v>18.215811965811959</v>
      </c>
    </row>
    <row r="43" spans="1:11">
      <c r="A43" t="s">
        <v>42</v>
      </c>
      <c r="B43" s="2">
        <v>0.1474</v>
      </c>
      <c r="C43" s="2">
        <v>0.1411</v>
      </c>
      <c r="D43" s="2">
        <v>0.1353</v>
      </c>
      <c r="E43" s="2">
        <f t="shared" si="0"/>
        <v>0.14126666666666665</v>
      </c>
      <c r="F43" s="2">
        <f t="shared" si="5"/>
        <v>6.0517215181577298E-3</v>
      </c>
      <c r="G43">
        <f t="shared" si="4"/>
        <v>28.835470085470082</v>
      </c>
    </row>
    <row r="44" spans="1:11">
      <c r="A44" t="s">
        <v>43</v>
      </c>
      <c r="B44" s="2">
        <v>0.20599999999999999</v>
      </c>
      <c r="C44" s="2">
        <v>0.2737</v>
      </c>
      <c r="D44" s="2">
        <v>0.26200000000000001</v>
      </c>
      <c r="E44" s="2">
        <f t="shared" si="0"/>
        <v>0.24723333333333333</v>
      </c>
      <c r="F44" s="2">
        <f t="shared" si="5"/>
        <v>3.61851258576412E-2</v>
      </c>
      <c r="G44">
        <f t="shared" si="4"/>
        <v>62.799145299145302</v>
      </c>
    </row>
    <row r="45" spans="1:11">
      <c r="A45" t="s">
        <v>44</v>
      </c>
      <c r="B45" s="2">
        <v>0.27539999999999998</v>
      </c>
      <c r="C45" s="2">
        <v>0.2359</v>
      </c>
      <c r="D45" s="2">
        <v>0.2999</v>
      </c>
      <c r="E45" s="2">
        <f t="shared" si="0"/>
        <v>0.27039999999999997</v>
      </c>
      <c r="F45" s="2">
        <f t="shared" si="5"/>
        <v>3.22916397849351E-2</v>
      </c>
      <c r="G45">
        <f t="shared" si="4"/>
        <v>70.224358974358978</v>
      </c>
    </row>
    <row r="46" spans="1:11">
      <c r="A46" t="s">
        <v>45</v>
      </c>
      <c r="B46" s="2">
        <v>0.29160000000000003</v>
      </c>
      <c r="C46" s="2">
        <v>0.3473</v>
      </c>
      <c r="D46" s="2">
        <v>0.26019999999999999</v>
      </c>
      <c r="E46" s="2">
        <f t="shared" si="0"/>
        <v>0.29970000000000002</v>
      </c>
      <c r="F46" s="2">
        <f t="shared" si="5"/>
        <v>4.4111336411403398E-2</v>
      </c>
      <c r="G46">
        <f t="shared" si="4"/>
        <v>79.615384615384613</v>
      </c>
    </row>
    <row r="47" spans="1:11">
      <c r="A47" t="s">
        <v>46</v>
      </c>
      <c r="B47" s="2">
        <v>0.2429</v>
      </c>
      <c r="C47" s="2">
        <v>0.15670000000000001</v>
      </c>
      <c r="D47" s="2">
        <v>0.22550000000000001</v>
      </c>
      <c r="E47" s="2">
        <f t="shared" si="0"/>
        <v>0.20836666666666667</v>
      </c>
      <c r="F47" s="2">
        <f t="shared" si="5"/>
        <v>4.5582599019070101E-2</v>
      </c>
      <c r="G47">
        <f t="shared" si="4"/>
        <v>50.341880341880348</v>
      </c>
    </row>
    <row r="48" spans="1:11">
      <c r="A48" t="s">
        <v>47</v>
      </c>
      <c r="B48" s="2">
        <v>1.9064000000000001</v>
      </c>
      <c r="C48" s="2">
        <v>2.0150999999999999</v>
      </c>
      <c r="D48" s="2"/>
      <c r="E48" s="2">
        <f t="shared" si="0"/>
        <v>1.96075</v>
      </c>
      <c r="F48" s="2">
        <f>STDEV(B48:D48)</f>
        <v>7.6862507114979675E-2</v>
      </c>
      <c r="G48">
        <f t="shared" si="4"/>
        <v>612.0032051282052</v>
      </c>
    </row>
    <row r="49" spans="1:7">
      <c r="A49" t="s">
        <v>48</v>
      </c>
      <c r="B49" s="2">
        <v>0.1638</v>
      </c>
      <c r="C49" s="2">
        <v>0.1134</v>
      </c>
      <c r="D49" s="2">
        <v>0.15670000000000001</v>
      </c>
      <c r="E49" s="2">
        <f t="shared" si="0"/>
        <v>0.14463333333333334</v>
      </c>
      <c r="F49" s="2">
        <f t="shared" si="5"/>
        <v>2.72808235457314E-2</v>
      </c>
      <c r="G49">
        <f t="shared" si="4"/>
        <v>29.914529914529915</v>
      </c>
    </row>
    <row r="50" spans="1:7">
      <c r="A50" t="s">
        <v>49</v>
      </c>
      <c r="B50" s="2">
        <v>9.6799999999999997E-2</v>
      </c>
      <c r="C50" s="2">
        <v>0.1048</v>
      </c>
      <c r="D50" s="2">
        <v>0.15329999999999999</v>
      </c>
      <c r="E50" s="2">
        <f t="shared" si="0"/>
        <v>0.1183</v>
      </c>
      <c r="F50" s="2">
        <f t="shared" si="5"/>
        <v>3.0573681492420901E-2</v>
      </c>
      <c r="G50">
        <f t="shared" si="4"/>
        <v>21.474358974358978</v>
      </c>
    </row>
    <row r="51" spans="1:7">
      <c r="A51" t="s">
        <v>50</v>
      </c>
      <c r="B51" s="2">
        <v>0.22900000000000001</v>
      </c>
      <c r="C51" s="2">
        <v>0.16919999999999999</v>
      </c>
      <c r="D51" s="2">
        <v>0.2036</v>
      </c>
      <c r="E51" s="2">
        <f t="shared" si="0"/>
        <v>0.2006</v>
      </c>
      <c r="F51" s="2">
        <f t="shared" si="5"/>
        <v>3.00126639937211E-2</v>
      </c>
      <c r="G51">
        <f t="shared" si="4"/>
        <v>47.852564102564102</v>
      </c>
    </row>
    <row r="52" spans="1:7">
      <c r="A52" t="s">
        <v>51</v>
      </c>
      <c r="B52" s="2">
        <v>0.18659999999999999</v>
      </c>
      <c r="C52" s="2">
        <v>0.19889999999999999</v>
      </c>
      <c r="D52" s="2">
        <v>0.20799999999999999</v>
      </c>
      <c r="E52" s="2">
        <f t="shared" si="0"/>
        <v>0.19783333333333331</v>
      </c>
      <c r="F52" s="2">
        <f t="shared" si="5"/>
        <v>1.07398013637745E-2</v>
      </c>
      <c r="G52">
        <f t="shared" si="4"/>
        <v>46.965811965811952</v>
      </c>
    </row>
    <row r="53" spans="1:7">
      <c r="A53" t="s">
        <v>52</v>
      </c>
      <c r="B53" s="2">
        <v>0.26869999999999999</v>
      </c>
      <c r="C53" s="2">
        <v>0.1996</v>
      </c>
      <c r="D53" s="2">
        <v>0.30930000000000002</v>
      </c>
      <c r="E53" s="2">
        <f t="shared" si="0"/>
        <v>0.25920000000000004</v>
      </c>
      <c r="F53" s="2">
        <f t="shared" si="5"/>
        <v>5.54635916615576E-2</v>
      </c>
      <c r="G53">
        <f t="shared" si="4"/>
        <v>66.634615384615387</v>
      </c>
    </row>
    <row r="54" spans="1:7">
      <c r="A54" s="24" t="s">
        <v>53</v>
      </c>
      <c r="B54" s="25"/>
      <c r="C54" s="25">
        <v>2.6859999999999999</v>
      </c>
      <c r="D54" s="25">
        <v>2.8647999999999998</v>
      </c>
      <c r="E54" s="25">
        <f t="shared" si="0"/>
        <v>2.7753999999999999</v>
      </c>
      <c r="F54" s="25">
        <f>STDEV(B54:D54)</f>
        <v>0.12643069247614969</v>
      </c>
      <c r="G54" s="24">
        <f t="shared" si="4"/>
        <v>873.10897435897436</v>
      </c>
    </row>
    <row r="55" spans="1:7">
      <c r="A55" t="s">
        <v>54</v>
      </c>
      <c r="B55" s="2">
        <v>1.41E-2</v>
      </c>
      <c r="C55" s="2">
        <v>1.21E-2</v>
      </c>
      <c r="D55" s="2">
        <v>1.2E-2</v>
      </c>
      <c r="E55" s="2">
        <f t="shared" si="0"/>
        <v>1.2733333333333333E-2</v>
      </c>
      <c r="F55" s="2">
        <f t="shared" si="5"/>
        <v>1.1846237095944599E-3</v>
      </c>
      <c r="G55">
        <f t="shared" si="4"/>
        <v>-12.361111111111111</v>
      </c>
    </row>
    <row r="56" spans="1:7">
      <c r="A56" t="s">
        <v>55</v>
      </c>
      <c r="B56" s="2">
        <v>0.16120000000000001</v>
      </c>
      <c r="C56" s="2">
        <v>0.17080000000000001</v>
      </c>
      <c r="D56" s="2">
        <v>0.1434</v>
      </c>
      <c r="E56" s="2">
        <f t="shared" si="0"/>
        <v>0.15846666666666667</v>
      </c>
      <c r="F56" s="2">
        <f t="shared" si="5"/>
        <v>1.39029972787645E-2</v>
      </c>
      <c r="G56">
        <f t="shared" si="4"/>
        <v>34.348290598290603</v>
      </c>
    </row>
    <row r="57" spans="1:7">
      <c r="A57" t="s">
        <v>56</v>
      </c>
      <c r="B57" s="2">
        <v>1.0500000000000001E-2</v>
      </c>
      <c r="C57" s="2">
        <v>1.1299999999999999E-2</v>
      </c>
      <c r="D57" s="2">
        <v>1.5800000000000002E-2</v>
      </c>
      <c r="E57" s="2">
        <f t="shared" si="0"/>
        <v>1.2533333333333334E-2</v>
      </c>
      <c r="F57" s="2">
        <f t="shared" si="5"/>
        <v>2.8571547618799599E-3</v>
      </c>
      <c r="G57">
        <f t="shared" si="4"/>
        <v>-12.425213675213676</v>
      </c>
    </row>
    <row r="58" spans="1:7">
      <c r="A58" t="s">
        <v>57</v>
      </c>
      <c r="B58" s="2">
        <v>5.4300000000000001E-2</v>
      </c>
      <c r="C58" s="2">
        <v>0.13439999999999999</v>
      </c>
      <c r="D58" s="2">
        <v>6.9900000000000004E-2</v>
      </c>
      <c r="E58" s="2">
        <f t="shared" si="0"/>
        <v>8.6199999999999999E-2</v>
      </c>
      <c r="F58" s="2">
        <f t="shared" si="5"/>
        <v>4.2464926704281501E-2</v>
      </c>
      <c r="G58">
        <f t="shared" si="4"/>
        <v>11.185897435897436</v>
      </c>
    </row>
    <row r="59" spans="1:7">
      <c r="A59" t="s">
        <v>58</v>
      </c>
      <c r="B59" s="2">
        <v>0.1205</v>
      </c>
      <c r="C59" s="2">
        <v>0.10780000000000001</v>
      </c>
      <c r="D59" s="2">
        <v>0.1255</v>
      </c>
      <c r="E59" s="2">
        <f t="shared" si="0"/>
        <v>0.11793333333333333</v>
      </c>
      <c r="F59" s="2">
        <f t="shared" si="5"/>
        <v>9.1248744283597295E-3</v>
      </c>
      <c r="G59">
        <f t="shared" si="4"/>
        <v>21.356837606837608</v>
      </c>
    </row>
    <row r="60" spans="1:7">
      <c r="A60" t="s">
        <v>59</v>
      </c>
      <c r="B60" s="2">
        <v>0.19639999999999999</v>
      </c>
      <c r="C60" s="2">
        <v>0.26169999999999999</v>
      </c>
      <c r="D60" s="2">
        <v>0.26019999999999999</v>
      </c>
      <c r="E60" s="2">
        <f t="shared" si="0"/>
        <v>0.2394333333333333</v>
      </c>
      <c r="F60" s="2">
        <f t="shared" si="5"/>
        <v>3.7275505809221898E-2</v>
      </c>
      <c r="G60">
        <f t="shared" si="4"/>
        <v>60.299145299145295</v>
      </c>
    </row>
    <row r="61" spans="1:7">
      <c r="A61" t="s">
        <v>60</v>
      </c>
      <c r="B61" s="2">
        <v>0.22750000000000001</v>
      </c>
      <c r="C61" s="2">
        <v>0.20519999999999999</v>
      </c>
      <c r="D61" s="2">
        <v>0.23250000000000001</v>
      </c>
      <c r="E61" s="2">
        <f t="shared" si="0"/>
        <v>0.22173333333333334</v>
      </c>
      <c r="F61" s="2">
        <f t="shared" si="5"/>
        <v>1.4534900527122099E-2</v>
      </c>
      <c r="G61">
        <f t="shared" si="4"/>
        <v>54.626068376068375</v>
      </c>
    </row>
    <row r="62" spans="1:7">
      <c r="A62" t="s">
        <v>61</v>
      </c>
      <c r="B62" s="2">
        <v>8.2199999999999995E-2</v>
      </c>
      <c r="C62" s="2">
        <v>0.1105</v>
      </c>
      <c r="D62" s="2">
        <v>7.5499999999999998E-2</v>
      </c>
      <c r="E62" s="2">
        <f t="shared" si="0"/>
        <v>8.9399999999999993E-2</v>
      </c>
      <c r="F62" s="2">
        <f t="shared" si="5"/>
        <v>1.85776747737708E-2</v>
      </c>
      <c r="G62">
        <f t="shared" si="4"/>
        <v>12.21153846153846</v>
      </c>
    </row>
    <row r="63" spans="1:7">
      <c r="A63" t="s">
        <v>62</v>
      </c>
      <c r="B63" s="2">
        <v>0.1739</v>
      </c>
      <c r="C63" s="2">
        <v>0.12379999999999999</v>
      </c>
      <c r="D63" s="2">
        <v>0.1676</v>
      </c>
      <c r="E63" s="2">
        <f t="shared" si="0"/>
        <v>0.15509999999999999</v>
      </c>
      <c r="F63" s="2">
        <f t="shared" si="5"/>
        <v>2.7289008776428699E-2</v>
      </c>
      <c r="G63">
        <f t="shared" si="4"/>
        <v>33.269230769230766</v>
      </c>
    </row>
    <row r="64" spans="1:7">
      <c r="A64" t="s">
        <v>63</v>
      </c>
      <c r="B64" s="2">
        <v>0.1187</v>
      </c>
      <c r="C64" s="2">
        <v>8.6499999999999994E-2</v>
      </c>
      <c r="D64" s="2">
        <v>6.9099999999999995E-2</v>
      </c>
      <c r="E64" s="2">
        <f t="shared" si="0"/>
        <v>9.1433333333333325E-2</v>
      </c>
      <c r="F64" s="2">
        <f t="shared" si="5"/>
        <v>2.5165320052273E-2</v>
      </c>
      <c r="G64">
        <f t="shared" si="4"/>
        <v>12.863247863247862</v>
      </c>
    </row>
    <row r="65" spans="1:11">
      <c r="A65" t="s">
        <v>64</v>
      </c>
      <c r="B65" s="2">
        <v>0.19819999999999999</v>
      </c>
      <c r="C65" s="2">
        <v>0.16950000000000001</v>
      </c>
      <c r="D65" s="2">
        <v>0.1492</v>
      </c>
      <c r="E65" s="2">
        <f t="shared" si="0"/>
        <v>0.17230000000000001</v>
      </c>
      <c r="F65" s="2">
        <f t="shared" si="5"/>
        <v>2.4619707553096601E-2</v>
      </c>
      <c r="G65">
        <f t="shared" si="4"/>
        <v>38.782051282051292</v>
      </c>
    </row>
    <row r="66" spans="1:11">
      <c r="A66" t="s">
        <v>65</v>
      </c>
      <c r="B66" s="2">
        <v>7.7999999999999996E-3</v>
      </c>
      <c r="C66" s="2">
        <v>1.21E-2</v>
      </c>
      <c r="D66" s="2">
        <v>1.23E-2</v>
      </c>
      <c r="E66" s="2">
        <f t="shared" si="0"/>
        <v>1.0733333333333333E-2</v>
      </c>
      <c r="F66" s="2">
        <f t="shared" si="5"/>
        <v>2.5423086620891102E-3</v>
      </c>
      <c r="G66">
        <f t="shared" si="4"/>
        <v>-13.002136752136753</v>
      </c>
    </row>
    <row r="67" spans="1:11">
      <c r="A67" s="31" t="s">
        <v>66</v>
      </c>
      <c r="B67" s="32">
        <v>2.4371999999999998</v>
      </c>
      <c r="C67" s="32">
        <v>2.7271999999999998</v>
      </c>
      <c r="D67" s="32">
        <v>2.7145999999999999</v>
      </c>
      <c r="E67" s="25">
        <f t="shared" si="0"/>
        <v>2.6263333333333332</v>
      </c>
      <c r="F67" s="32">
        <f t="shared" si="5"/>
        <v>0.163915384675549</v>
      </c>
      <c r="G67" s="31">
        <f t="shared" si="4"/>
        <v>825.33119658119665</v>
      </c>
    </row>
    <row r="68" spans="1:11">
      <c r="A68" t="s">
        <v>67</v>
      </c>
      <c r="B68" s="2">
        <v>0.25259999999999999</v>
      </c>
      <c r="C68" s="2">
        <v>0.215</v>
      </c>
      <c r="D68" s="2">
        <v>0.22009999999999999</v>
      </c>
      <c r="E68" s="2">
        <f t="shared" si="0"/>
        <v>0.22923333333333332</v>
      </c>
      <c r="F68" s="2">
        <f t="shared" si="5"/>
        <v>2.0396159769263799E-2</v>
      </c>
      <c r="G68">
        <f>5*(E68-0.0197)/0.0145</f>
        <v>72.252873563218373</v>
      </c>
      <c r="K68" s="14" t="s">
        <v>141</v>
      </c>
    </row>
    <row r="69" spans="1:11">
      <c r="A69" t="s">
        <v>68</v>
      </c>
      <c r="B69" s="2">
        <v>7.9500000000000001E-2</v>
      </c>
      <c r="C69" s="2">
        <v>7.7100000000000002E-2</v>
      </c>
      <c r="D69" s="2">
        <v>0.1132</v>
      </c>
      <c r="E69" s="2">
        <f t="shared" si="0"/>
        <v>8.9933333333333351E-2</v>
      </c>
      <c r="F69" s="2">
        <f t="shared" si="5"/>
        <v>2.0185225620074999E-2</v>
      </c>
      <c r="G69">
        <f t="shared" ref="G69:G97" si="6">5*(E69-0.0197)/0.0145</f>
        <v>24.218390804597707</v>
      </c>
      <c r="K69" s="14" t="s">
        <v>142</v>
      </c>
    </row>
    <row r="70" spans="1:11">
      <c r="A70" t="s">
        <v>69</v>
      </c>
      <c r="B70" s="2">
        <v>0.1232</v>
      </c>
      <c r="C70" s="2">
        <v>0.1411</v>
      </c>
      <c r="D70" s="2">
        <v>0.1298</v>
      </c>
      <c r="E70" s="2">
        <f t="shared" si="0"/>
        <v>0.13136666666666666</v>
      </c>
      <c r="F70" s="2">
        <f t="shared" si="5"/>
        <v>9.0522557041509497E-3</v>
      </c>
      <c r="G70">
        <f t="shared" si="6"/>
        <v>38.505747126436781</v>
      </c>
    </row>
    <row r="71" spans="1:11">
      <c r="A71" t="s">
        <v>70</v>
      </c>
      <c r="B71" s="2">
        <v>7.3599999999999999E-2</v>
      </c>
      <c r="C71" s="2">
        <v>3.61E-2</v>
      </c>
      <c r="D71" s="2">
        <v>4.36E-2</v>
      </c>
      <c r="E71" s="2">
        <f t="shared" si="0"/>
        <v>5.11E-2</v>
      </c>
      <c r="F71" s="2">
        <f t="shared" si="5"/>
        <v>1.9843134832984399E-2</v>
      </c>
      <c r="G71">
        <f t="shared" si="6"/>
        <v>10.82758620689655</v>
      </c>
    </row>
    <row r="72" spans="1:11">
      <c r="A72" t="s">
        <v>71</v>
      </c>
      <c r="B72" s="2">
        <v>7.0000000000000007E-2</v>
      </c>
      <c r="C72" s="2">
        <v>7.9100000000000004E-2</v>
      </c>
      <c r="D72" s="2">
        <v>6.0699999999999997E-2</v>
      </c>
      <c r="E72" s="2">
        <f t="shared" si="0"/>
        <v>6.9933333333333333E-2</v>
      </c>
      <c r="F72" s="2">
        <f t="shared" si="5"/>
        <v>9.2001811576367006E-3</v>
      </c>
      <c r="G72">
        <f t="shared" si="6"/>
        <v>17.321839080459771</v>
      </c>
    </row>
    <row r="73" spans="1:11">
      <c r="A73" t="s">
        <v>72</v>
      </c>
      <c r="B73" s="2">
        <v>7.6100000000000001E-2</v>
      </c>
      <c r="C73" s="2">
        <v>7.7499999999999999E-2</v>
      </c>
      <c r="D73" s="2">
        <v>7.4700000000000003E-2</v>
      </c>
      <c r="E73" s="2">
        <f t="shared" ref="E73:E97" si="7">AVERAGE(B73:D73)</f>
        <v>7.6100000000000001E-2</v>
      </c>
      <c r="F73" s="2">
        <f t="shared" ref="F73:F97" si="8">_xlfn.STDEV.S(B73:D73)</f>
        <v>1.4E-3</v>
      </c>
      <c r="G73">
        <f t="shared" si="6"/>
        <v>19.448275862068968</v>
      </c>
    </row>
    <row r="74" spans="1:11">
      <c r="A74" t="s">
        <v>73</v>
      </c>
      <c r="B74" s="2">
        <v>0.1009</v>
      </c>
      <c r="C74" s="2">
        <v>0.13420000000000001</v>
      </c>
      <c r="D74" s="2">
        <v>0.1023</v>
      </c>
      <c r="E74" s="2">
        <f t="shared" si="7"/>
        <v>0.11246666666666667</v>
      </c>
      <c r="F74" s="2">
        <f t="shared" si="8"/>
        <v>1.8834631223714801E-2</v>
      </c>
      <c r="G74">
        <f t="shared" si="6"/>
        <v>31.988505747126439</v>
      </c>
    </row>
    <row r="75" spans="1:11">
      <c r="A75" s="24" t="s">
        <v>74</v>
      </c>
      <c r="B75" s="25">
        <v>2.5714999999999999</v>
      </c>
      <c r="C75" s="25">
        <v>2.4502999999999999</v>
      </c>
      <c r="D75" s="25"/>
      <c r="E75" s="25">
        <f t="shared" si="7"/>
        <v>2.5108999999999999</v>
      </c>
      <c r="F75" s="25">
        <f>STDEV(B75:D75)</f>
        <v>8.570134187981393E-2</v>
      </c>
      <c r="G75" s="24">
        <f t="shared" si="6"/>
        <v>859.03448275862058</v>
      </c>
    </row>
    <row r="76" spans="1:11">
      <c r="A76" s="31" t="s">
        <v>75</v>
      </c>
      <c r="B76" s="32">
        <v>2.6358999999999999</v>
      </c>
      <c r="C76" s="32">
        <v>2.7170000000000001</v>
      </c>
      <c r="D76" s="32">
        <v>2.6596000000000002</v>
      </c>
      <c r="E76" s="25">
        <f t="shared" si="7"/>
        <v>2.6708333333333329</v>
      </c>
      <c r="F76" s="32">
        <f t="shared" si="8"/>
        <v>4.1700639483505997E-2</v>
      </c>
      <c r="G76" s="31">
        <f t="shared" si="6"/>
        <v>914.18390804597698</v>
      </c>
    </row>
    <row r="77" spans="1:11">
      <c r="A77" s="31" t="s">
        <v>76</v>
      </c>
      <c r="B77" s="32">
        <v>2.6021000000000001</v>
      </c>
      <c r="C77" s="32">
        <v>2.4420999999999999</v>
      </c>
      <c r="D77" s="32">
        <v>2.4338000000000002</v>
      </c>
      <c r="E77" s="25">
        <f t="shared" si="7"/>
        <v>2.4926666666666666</v>
      </c>
      <c r="F77" s="32">
        <f t="shared" si="8"/>
        <v>9.4862865934639204E-2</v>
      </c>
      <c r="G77" s="31">
        <f t="shared" si="6"/>
        <v>852.74712643678151</v>
      </c>
    </row>
    <row r="78" spans="1:11">
      <c r="A78" t="s">
        <v>77</v>
      </c>
      <c r="B78" s="2">
        <v>6.2399999999999997E-2</v>
      </c>
      <c r="C78" s="2">
        <v>0.1052</v>
      </c>
      <c r="D78" s="2">
        <v>5.3199999999999997E-2</v>
      </c>
      <c r="E78" s="2">
        <f t="shared" si="7"/>
        <v>7.3599999999999999E-2</v>
      </c>
      <c r="F78" s="2">
        <f t="shared" si="8"/>
        <v>2.7750315313523899E-2</v>
      </c>
      <c r="G78">
        <f t="shared" si="6"/>
        <v>18.586206896551726</v>
      </c>
    </row>
    <row r="79" spans="1:11">
      <c r="A79" t="s">
        <v>78</v>
      </c>
      <c r="B79" s="2">
        <v>0.12529999999999999</v>
      </c>
      <c r="C79" s="2">
        <v>9.1600000000000001E-2</v>
      </c>
      <c r="D79" s="2">
        <v>0.11360000000000001</v>
      </c>
      <c r="E79" s="2">
        <f t="shared" si="7"/>
        <v>0.11016666666666668</v>
      </c>
      <c r="F79" s="2">
        <f t="shared" si="8"/>
        <v>1.7110328264920399E-2</v>
      </c>
      <c r="G79">
        <f t="shared" si="6"/>
        <v>31.195402298850578</v>
      </c>
    </row>
    <row r="80" spans="1:11">
      <c r="A80" t="s">
        <v>79</v>
      </c>
      <c r="B80" s="2">
        <v>0</v>
      </c>
      <c r="C80" s="2">
        <v>0</v>
      </c>
      <c r="D80" s="2">
        <v>0</v>
      </c>
      <c r="E80" s="2">
        <f t="shared" si="7"/>
        <v>0</v>
      </c>
      <c r="F80" s="2">
        <f t="shared" si="8"/>
        <v>0</v>
      </c>
      <c r="G80">
        <f t="shared" si="6"/>
        <v>-6.7931034482758612</v>
      </c>
    </row>
    <row r="81" spans="1:7">
      <c r="A81" t="s">
        <v>80</v>
      </c>
      <c r="B81" s="2">
        <v>2.0400000000000001E-2</v>
      </c>
      <c r="C81" s="2">
        <v>1.17E-2</v>
      </c>
      <c r="D81" s="2">
        <v>2.5000000000000001E-2</v>
      </c>
      <c r="E81" s="2">
        <f t="shared" si="7"/>
        <v>1.9033333333333336E-2</v>
      </c>
      <c r="F81" s="2">
        <f t="shared" si="8"/>
        <v>6.7545046697247398E-3</v>
      </c>
      <c r="G81">
        <f t="shared" si="6"/>
        <v>-0.22988505747126298</v>
      </c>
    </row>
    <row r="82" spans="1:7">
      <c r="A82" t="s">
        <v>81</v>
      </c>
      <c r="B82" s="2">
        <v>0.16889999999999999</v>
      </c>
      <c r="C82" s="2">
        <v>0.2361</v>
      </c>
      <c r="D82" s="2">
        <v>0.1376</v>
      </c>
      <c r="E82" s="2">
        <f t="shared" si="7"/>
        <v>0.18086666666666665</v>
      </c>
      <c r="F82" s="2">
        <f t="shared" si="8"/>
        <v>5.0328553856964102E-2</v>
      </c>
      <c r="G82">
        <f t="shared" si="6"/>
        <v>55.574712643678154</v>
      </c>
    </row>
    <row r="83" spans="1:7">
      <c r="A83" t="s">
        <v>82</v>
      </c>
      <c r="B83" s="2">
        <v>0.18329999999999999</v>
      </c>
      <c r="C83" s="2">
        <v>0.16470000000000001</v>
      </c>
      <c r="D83" s="2">
        <v>0.19919999999999999</v>
      </c>
      <c r="E83" s="2">
        <f t="shared" si="7"/>
        <v>0.18239999999999998</v>
      </c>
      <c r="F83" s="2">
        <f t="shared" si="8"/>
        <v>1.7267599717389798E-2</v>
      </c>
      <c r="G83">
        <f t="shared" si="6"/>
        <v>56.103448275862057</v>
      </c>
    </row>
    <row r="84" spans="1:7">
      <c r="A84" t="s">
        <v>83</v>
      </c>
      <c r="B84" s="2">
        <v>6.0199999999999997E-2</v>
      </c>
      <c r="C84" s="2">
        <v>9.8500000000000004E-2</v>
      </c>
      <c r="D84" s="2">
        <v>6.88E-2</v>
      </c>
      <c r="E84" s="2">
        <f t="shared" si="7"/>
        <v>7.5833333333333336E-2</v>
      </c>
      <c r="F84" s="2">
        <f t="shared" si="8"/>
        <v>2.00953560140977E-2</v>
      </c>
      <c r="G84">
        <f t="shared" si="6"/>
        <v>19.356321839080461</v>
      </c>
    </row>
    <row r="85" spans="1:7">
      <c r="A85" t="s">
        <v>84</v>
      </c>
      <c r="B85" s="2">
        <v>7.5800000000000006E-2</v>
      </c>
      <c r="C85" s="2">
        <v>2.4299999999999999E-2</v>
      </c>
      <c r="D85" s="2">
        <v>6.9599999999999995E-2</v>
      </c>
      <c r="E85" s="2">
        <f t="shared" si="7"/>
        <v>5.6566666666666675E-2</v>
      </c>
      <c r="F85" s="2">
        <f t="shared" si="8"/>
        <v>2.8115179767046399E-2</v>
      </c>
      <c r="G85">
        <f t="shared" si="6"/>
        <v>12.712643678160919</v>
      </c>
    </row>
    <row r="86" spans="1:7">
      <c r="A86" t="s">
        <v>85</v>
      </c>
      <c r="B86" s="2">
        <v>8.4699999999999998E-2</v>
      </c>
      <c r="C86" s="2">
        <v>8.3500000000000005E-2</v>
      </c>
      <c r="D86" s="2">
        <v>8.6499999999999994E-2</v>
      </c>
      <c r="E86" s="2">
        <f t="shared" si="7"/>
        <v>8.4900000000000017E-2</v>
      </c>
      <c r="F86" s="2">
        <f t="shared" si="8"/>
        <v>1.50996688705414E-3</v>
      </c>
      <c r="G86">
        <f t="shared" si="6"/>
        <v>22.482758620689662</v>
      </c>
    </row>
    <row r="87" spans="1:7">
      <c r="A87" t="s">
        <v>86</v>
      </c>
      <c r="B87" s="2">
        <v>2.47E-2</v>
      </c>
      <c r="C87" s="2">
        <v>2.6499999999999999E-2</v>
      </c>
      <c r="D87" s="2">
        <v>4.9799999999999997E-2</v>
      </c>
      <c r="E87" s="2">
        <f t="shared" si="7"/>
        <v>3.3666666666666664E-2</v>
      </c>
      <c r="F87" s="2">
        <f t="shared" si="8"/>
        <v>1.40008333085332E-2</v>
      </c>
      <c r="G87">
        <f t="shared" si="6"/>
        <v>4.8160919540229878</v>
      </c>
    </row>
    <row r="88" spans="1:7">
      <c r="A88" t="s">
        <v>87</v>
      </c>
      <c r="B88" s="2">
        <v>7.5899999999999995E-2</v>
      </c>
      <c r="C88" s="2">
        <v>6.6100000000000006E-2</v>
      </c>
      <c r="D88" s="2">
        <v>6.3500000000000001E-2</v>
      </c>
      <c r="E88" s="2">
        <f t="shared" si="7"/>
        <v>6.8500000000000005E-2</v>
      </c>
      <c r="F88" s="2">
        <f t="shared" si="8"/>
        <v>6.5391130897087197E-3</v>
      </c>
      <c r="G88">
        <f t="shared" si="6"/>
        <v>16.827586206896555</v>
      </c>
    </row>
    <row r="89" spans="1:7">
      <c r="A89" t="s">
        <v>88</v>
      </c>
      <c r="B89" s="2"/>
      <c r="C89" s="2">
        <v>1.2442</v>
      </c>
      <c r="D89" s="2">
        <v>1.0244</v>
      </c>
      <c r="E89" s="2">
        <f t="shared" si="7"/>
        <v>1.1343000000000001</v>
      </c>
      <c r="F89" s="2">
        <f>STDEV(B89:D89)</f>
        <v>0.15542207050480153</v>
      </c>
      <c r="G89">
        <f t="shared" si="6"/>
        <v>384.34482758620692</v>
      </c>
    </row>
    <row r="90" spans="1:7">
      <c r="A90" t="s">
        <v>89</v>
      </c>
      <c r="B90" s="2">
        <v>9.0300000000000005E-2</v>
      </c>
      <c r="C90" s="2">
        <v>0.1338</v>
      </c>
      <c r="D90" s="2">
        <v>0.1076</v>
      </c>
      <c r="E90" s="2">
        <f t="shared" si="7"/>
        <v>0.11056666666666666</v>
      </c>
      <c r="F90" s="2">
        <f t="shared" si="8"/>
        <v>2.1901217622162801E-2</v>
      </c>
      <c r="G90">
        <f t="shared" si="6"/>
        <v>31.333333333333329</v>
      </c>
    </row>
    <row r="91" spans="1:7">
      <c r="A91" t="s">
        <v>90</v>
      </c>
      <c r="B91" s="2">
        <v>8.3799999999999999E-2</v>
      </c>
      <c r="C91" s="2">
        <v>5.4199999999999998E-2</v>
      </c>
      <c r="D91" s="2">
        <v>7.4399999999999994E-2</v>
      </c>
      <c r="E91" s="2">
        <f t="shared" si="7"/>
        <v>7.0800000000000002E-2</v>
      </c>
      <c r="F91" s="2">
        <f t="shared" si="8"/>
        <v>1.5124814048443701E-2</v>
      </c>
      <c r="G91">
        <f t="shared" si="6"/>
        <v>17.620689655172416</v>
      </c>
    </row>
    <row r="92" spans="1:7">
      <c r="A92" s="31" t="s">
        <v>91</v>
      </c>
      <c r="B92" s="32">
        <v>2.8715999999999999</v>
      </c>
      <c r="C92" s="32">
        <v>2.6577999999999999</v>
      </c>
      <c r="D92" s="32"/>
      <c r="E92" s="25">
        <f t="shared" si="7"/>
        <v>2.7646999999999999</v>
      </c>
      <c r="F92" s="32">
        <f>STDEV(B92:D92)</f>
        <v>0.1511794298176907</v>
      </c>
      <c r="G92" s="31">
        <f t="shared" si="6"/>
        <v>946.55172413793105</v>
      </c>
    </row>
    <row r="93" spans="1:7">
      <c r="A93" t="s">
        <v>92</v>
      </c>
      <c r="B93" s="2">
        <v>0.49940000000000001</v>
      </c>
      <c r="C93" s="2">
        <v>0.35439999999999999</v>
      </c>
      <c r="D93" s="2">
        <v>0.46739999999999998</v>
      </c>
      <c r="E93" s="2">
        <f t="shared" si="7"/>
        <v>0.44039999999999996</v>
      </c>
      <c r="F93" s="2">
        <f t="shared" si="8"/>
        <v>7.6177424477334499E-2</v>
      </c>
      <c r="G93">
        <f t="shared" si="6"/>
        <v>145.06896551724137</v>
      </c>
    </row>
    <row r="94" spans="1:7">
      <c r="A94" t="s">
        <v>93</v>
      </c>
      <c r="B94" s="2">
        <v>0</v>
      </c>
      <c r="C94" s="2">
        <v>0</v>
      </c>
      <c r="D94" s="2">
        <v>0</v>
      </c>
      <c r="E94" s="2">
        <f t="shared" si="7"/>
        <v>0</v>
      </c>
      <c r="F94" s="2">
        <f t="shared" si="8"/>
        <v>0</v>
      </c>
      <c r="G94">
        <f t="shared" si="6"/>
        <v>-6.7931034482758612</v>
      </c>
    </row>
    <row r="95" spans="1:7">
      <c r="A95" t="s">
        <v>94</v>
      </c>
      <c r="B95" s="2">
        <v>0.1082</v>
      </c>
      <c r="C95" s="2">
        <v>0.13639999999999999</v>
      </c>
      <c r="D95" s="2">
        <v>0.1507</v>
      </c>
      <c r="E95" s="2">
        <f t="shared" si="7"/>
        <v>0.13176666666666667</v>
      </c>
      <c r="F95" s="2">
        <f t="shared" si="8"/>
        <v>2.1625525041795698E-2</v>
      </c>
      <c r="G95">
        <f t="shared" si="6"/>
        <v>38.643678160919542</v>
      </c>
    </row>
    <row r="96" spans="1:7">
      <c r="A96" t="s">
        <v>95</v>
      </c>
      <c r="B96" s="2">
        <v>4.0800000000000003E-2</v>
      </c>
      <c r="C96" s="2">
        <v>4.07E-2</v>
      </c>
      <c r="D96" s="2">
        <v>3.0999999999999899E-2</v>
      </c>
      <c r="E96" s="2">
        <f t="shared" si="7"/>
        <v>3.7499999999999971E-2</v>
      </c>
      <c r="F96" s="2">
        <f t="shared" si="8"/>
        <v>5.6293871780150901E-3</v>
      </c>
      <c r="G96">
        <f t="shared" si="6"/>
        <v>6.1379310344827482</v>
      </c>
    </row>
    <row r="97" spans="1:7">
      <c r="A97" t="s">
        <v>96</v>
      </c>
      <c r="B97" s="2">
        <v>8.1900000000000001E-2</v>
      </c>
      <c r="C97" s="2">
        <v>0.04</v>
      </c>
      <c r="D97" s="2">
        <v>1.7000000000000001E-2</v>
      </c>
      <c r="E97" s="2">
        <f t="shared" si="7"/>
        <v>4.6300000000000008E-2</v>
      </c>
      <c r="F97" s="2">
        <f t="shared" si="8"/>
        <v>3.2905470669783797E-2</v>
      </c>
      <c r="G97">
        <f t="shared" si="6"/>
        <v>9.1724137931034502</v>
      </c>
    </row>
    <row r="99" spans="1:7" ht="24">
      <c r="A99" s="3" t="s">
        <v>99</v>
      </c>
      <c r="B99">
        <v>0</v>
      </c>
      <c r="C99">
        <v>7.5</v>
      </c>
      <c r="D99">
        <v>15</v>
      </c>
      <c r="E99">
        <v>30</v>
      </c>
      <c r="F99">
        <v>60</v>
      </c>
      <c r="G99">
        <v>120</v>
      </c>
    </row>
    <row r="100" spans="1:7">
      <c r="A100" s="4" t="s">
        <v>1</v>
      </c>
      <c r="B100">
        <v>0</v>
      </c>
      <c r="C100">
        <v>6.13E-2</v>
      </c>
      <c r="D100">
        <v>0.1754</v>
      </c>
      <c r="E100">
        <v>0.39600000000000002</v>
      </c>
      <c r="F100">
        <v>0.84399999999999997</v>
      </c>
      <c r="G100">
        <v>1.4019999999999999</v>
      </c>
    </row>
    <row r="101" spans="1:7">
      <c r="A101" s="4" t="s">
        <v>1</v>
      </c>
      <c r="B101">
        <v>0</v>
      </c>
      <c r="C101">
        <v>0.12790000000000001</v>
      </c>
      <c r="D101">
        <v>0.26490000000000002</v>
      </c>
      <c r="E101">
        <v>0.60619999999999996</v>
      </c>
      <c r="F101">
        <v>1.0737000000000001</v>
      </c>
      <c r="G101">
        <v>1.8662000000000001</v>
      </c>
    </row>
    <row r="102" spans="1:7">
      <c r="A102" s="4" t="s">
        <v>1</v>
      </c>
      <c r="B102">
        <v>0</v>
      </c>
      <c r="C102">
        <v>0.1239</v>
      </c>
      <c r="D102">
        <v>0.25340000000000001</v>
      </c>
      <c r="E102">
        <v>0.38400000000000001</v>
      </c>
      <c r="F102">
        <v>1.0198</v>
      </c>
      <c r="G102">
        <v>1.7156</v>
      </c>
    </row>
    <row r="104" spans="1:7">
      <c r="A104">
        <v>0</v>
      </c>
      <c r="B104">
        <v>0</v>
      </c>
    </row>
    <row r="105" spans="1:7">
      <c r="A105">
        <v>7.5</v>
      </c>
      <c r="B105">
        <v>6.13E-2</v>
      </c>
    </row>
    <row r="106" spans="1:7">
      <c r="A106">
        <v>15</v>
      </c>
      <c r="B106">
        <v>0.1754</v>
      </c>
    </row>
    <row r="107" spans="1:7">
      <c r="A107">
        <v>30</v>
      </c>
      <c r="B107">
        <v>0.39600000000000002</v>
      </c>
    </row>
    <row r="108" spans="1:7">
      <c r="A108">
        <v>60</v>
      </c>
      <c r="B108">
        <v>0.84399999999999997</v>
      </c>
    </row>
    <row r="109" spans="1:7">
      <c r="A109">
        <v>120</v>
      </c>
      <c r="B109">
        <v>1.4019999999999999</v>
      </c>
    </row>
    <row r="114" spans="1:2">
      <c r="A114">
        <v>0</v>
      </c>
      <c r="B114">
        <v>0</v>
      </c>
    </row>
    <row r="115" spans="1:2">
      <c r="A115">
        <v>7.5</v>
      </c>
      <c r="B115">
        <v>0.12790000000000001</v>
      </c>
    </row>
    <row r="116" spans="1:2">
      <c r="A116">
        <v>15</v>
      </c>
      <c r="B116">
        <v>0.26490000000000002</v>
      </c>
    </row>
    <row r="117" spans="1:2">
      <c r="A117">
        <v>30</v>
      </c>
      <c r="B117">
        <v>0.60619999999999996</v>
      </c>
    </row>
    <row r="118" spans="1:2">
      <c r="A118">
        <v>60</v>
      </c>
      <c r="B118">
        <v>1.0737000000000001</v>
      </c>
    </row>
    <row r="119" spans="1:2">
      <c r="A119">
        <v>120</v>
      </c>
      <c r="B119">
        <v>1.8662000000000001</v>
      </c>
    </row>
    <row r="125" spans="1:2">
      <c r="A125">
        <v>0</v>
      </c>
      <c r="B125">
        <v>0</v>
      </c>
    </row>
    <row r="126" spans="1:2">
      <c r="A126">
        <v>7.5</v>
      </c>
      <c r="B126">
        <v>0.1239</v>
      </c>
    </row>
    <row r="127" spans="1:2">
      <c r="A127">
        <v>15</v>
      </c>
      <c r="B127">
        <v>0.25340000000000001</v>
      </c>
    </row>
    <row r="128" spans="1:2">
      <c r="A128">
        <v>30</v>
      </c>
      <c r="B128">
        <v>0.38400000000000001</v>
      </c>
    </row>
    <row r="129" spans="1:2">
      <c r="A129">
        <v>60</v>
      </c>
      <c r="B129">
        <v>1.0198</v>
      </c>
    </row>
    <row r="130" spans="1:2">
      <c r="A130">
        <v>120</v>
      </c>
      <c r="B130">
        <v>1.7156</v>
      </c>
    </row>
  </sheetData>
  <mergeCells count="3">
    <mergeCell ref="A5:F5"/>
    <mergeCell ref="B6:E6"/>
    <mergeCell ref="A6:A7"/>
  </mergeCells>
  <phoneticPr fontId="6" type="noConversion"/>
  <pageMargins left="0.75" right="0.75" top="1" bottom="1" header="0.51180555555555596" footer="0.51180555555555596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J140"/>
  <sheetViews>
    <sheetView topLeftCell="A175" workbookViewId="0">
      <selection activeCell="A128" sqref="A128:A134"/>
    </sheetView>
  </sheetViews>
  <sheetFormatPr defaultRowHeight="13.5"/>
  <cols>
    <col min="1" max="1" width="20.5" customWidth="1"/>
    <col min="2" max="2" width="13.875" customWidth="1"/>
    <col min="3" max="3" width="15" customWidth="1"/>
    <col min="5" max="5" width="15.875" customWidth="1"/>
    <col min="6" max="6" width="13.625" customWidth="1"/>
    <col min="7" max="7" width="23.375" customWidth="1"/>
  </cols>
  <sheetData>
    <row r="1" spans="1:10">
      <c r="A1" s="15" t="s">
        <v>171</v>
      </c>
      <c r="B1" s="43">
        <v>43388</v>
      </c>
    </row>
    <row r="2" spans="1:10">
      <c r="A2" s="15" t="s">
        <v>172</v>
      </c>
      <c r="B2" s="15" t="s">
        <v>173</v>
      </c>
    </row>
    <row r="3" spans="1:10">
      <c r="A3" s="15" t="s">
        <v>174</v>
      </c>
      <c r="B3" s="42" t="s">
        <v>176</v>
      </c>
    </row>
    <row r="4" spans="1:10">
      <c r="A4" s="15" t="s">
        <v>175</v>
      </c>
    </row>
    <row r="5" spans="1:10">
      <c r="A5" s="57" t="s">
        <v>143</v>
      </c>
      <c r="B5" s="57"/>
      <c r="C5" s="57"/>
      <c r="D5" s="57"/>
      <c r="E5" s="57"/>
    </row>
    <row r="6" spans="1:10">
      <c r="A6" s="58"/>
      <c r="B6" s="58" t="s">
        <v>1</v>
      </c>
      <c r="C6" s="58"/>
      <c r="D6" s="58"/>
      <c r="E6" s="58"/>
    </row>
    <row r="7" spans="1:10">
      <c r="A7" s="58"/>
      <c r="B7" t="s">
        <v>2</v>
      </c>
      <c r="C7" t="s">
        <v>3</v>
      </c>
      <c r="D7" t="s">
        <v>4</v>
      </c>
      <c r="E7" t="s">
        <v>5</v>
      </c>
      <c r="F7" t="s">
        <v>6</v>
      </c>
      <c r="G7" s="15" t="s">
        <v>144</v>
      </c>
    </row>
    <row r="8" spans="1:10">
      <c r="A8" t="s">
        <v>7</v>
      </c>
      <c r="B8">
        <v>0.49809999999999999</v>
      </c>
      <c r="C8">
        <v>0.44469999999999998</v>
      </c>
      <c r="D8">
        <v>0.36520000000000002</v>
      </c>
      <c r="E8">
        <f>AVERAGE(B8:D8)</f>
        <v>0.436</v>
      </c>
      <c r="F8">
        <f>STDEV(B8:D8)</f>
        <v>6.6875780369278701E-2</v>
      </c>
      <c r="G8">
        <f>5*(E8-0.0984)/0.0068</f>
        <v>248.2352941176471</v>
      </c>
      <c r="J8" s="14"/>
    </row>
    <row r="9" spans="1:10">
      <c r="A9" t="s">
        <v>8</v>
      </c>
      <c r="B9">
        <v>0.56740000000000002</v>
      </c>
      <c r="C9">
        <v>0.47889999999999999</v>
      </c>
      <c r="D9">
        <v>0.50290000000000001</v>
      </c>
      <c r="E9">
        <f t="shared" ref="E9:E72" si="0">AVERAGE(B9:D9)</f>
        <v>0.51639999999999997</v>
      </c>
      <c r="F9">
        <f t="shared" ref="F9:F72" si="1">STDEV(B9:D9)</f>
        <v>4.576843890717805E-2</v>
      </c>
      <c r="G9">
        <f t="shared" ref="G9:G37" si="2">5*(E9-0.0984)/0.0068</f>
        <v>307.35294117647061</v>
      </c>
      <c r="J9" s="14"/>
    </row>
    <row r="10" spans="1:10">
      <c r="A10" t="s">
        <v>9</v>
      </c>
      <c r="B10">
        <v>0.22450000000000001</v>
      </c>
      <c r="C10">
        <v>0.19350000000000001</v>
      </c>
      <c r="D10">
        <v>0.23669999999999999</v>
      </c>
      <c r="E10">
        <f t="shared" si="0"/>
        <v>0.21823333333333336</v>
      </c>
      <c r="F10">
        <f t="shared" si="1"/>
        <v>2.2271356791477903E-2</v>
      </c>
      <c r="G10">
        <f t="shared" si="2"/>
        <v>88.112745098039241</v>
      </c>
    </row>
    <row r="11" spans="1:10">
      <c r="A11" t="s">
        <v>10</v>
      </c>
      <c r="B11">
        <v>0.2447</v>
      </c>
      <c r="C11">
        <v>0.2238</v>
      </c>
      <c r="D11">
        <v>0.21940000000000001</v>
      </c>
      <c r="E11">
        <f t="shared" si="0"/>
        <v>0.22930000000000003</v>
      </c>
      <c r="F11">
        <f t="shared" si="1"/>
        <v>1.3517026300188957E-2</v>
      </c>
      <c r="G11">
        <f t="shared" si="2"/>
        <v>96.250000000000014</v>
      </c>
    </row>
    <row r="12" spans="1:10">
      <c r="A12" t="s">
        <v>11</v>
      </c>
      <c r="B12">
        <v>0.30330000000000001</v>
      </c>
      <c r="C12">
        <v>0.23400000000000001</v>
      </c>
      <c r="D12">
        <v>0.21149999999999999</v>
      </c>
      <c r="E12">
        <f t="shared" si="0"/>
        <v>0.24960000000000002</v>
      </c>
      <c r="F12">
        <f t="shared" si="1"/>
        <v>4.7846943476046684E-2</v>
      </c>
      <c r="G12">
        <f t="shared" si="2"/>
        <v>111.1764705882353</v>
      </c>
    </row>
    <row r="13" spans="1:10">
      <c r="A13" t="s">
        <v>12</v>
      </c>
      <c r="B13">
        <v>0.21249999999999999</v>
      </c>
      <c r="C13">
        <v>0.1988</v>
      </c>
      <c r="D13">
        <v>0.20549999999999999</v>
      </c>
      <c r="E13">
        <f t="shared" si="0"/>
        <v>0.2056</v>
      </c>
      <c r="F13">
        <f t="shared" si="1"/>
        <v>6.8505474233815748E-3</v>
      </c>
      <c r="G13">
        <f t="shared" si="2"/>
        <v>78.82352941176471</v>
      </c>
    </row>
    <row r="14" spans="1:10">
      <c r="A14" t="s">
        <v>13</v>
      </c>
      <c r="B14">
        <v>0.30430000000000001</v>
      </c>
      <c r="C14">
        <v>0.33329999999999999</v>
      </c>
      <c r="D14">
        <v>0.32869999999999999</v>
      </c>
      <c r="E14">
        <f t="shared" si="0"/>
        <v>0.3221</v>
      </c>
      <c r="F14">
        <f t="shared" si="1"/>
        <v>1.5585891055695196E-2</v>
      </c>
      <c r="G14">
        <f t="shared" si="2"/>
        <v>164.48529411764707</v>
      </c>
    </row>
    <row r="15" spans="1:10">
      <c r="A15" t="s">
        <v>14</v>
      </c>
      <c r="B15">
        <v>1.0297000000000001</v>
      </c>
      <c r="C15">
        <v>0.87819999999999998</v>
      </c>
      <c r="D15">
        <v>1.0417000000000001</v>
      </c>
      <c r="E15">
        <f t="shared" si="0"/>
        <v>0.98320000000000007</v>
      </c>
      <c r="F15">
        <f t="shared" si="1"/>
        <v>9.1130401074502848E-2</v>
      </c>
      <c r="G15">
        <f t="shared" si="2"/>
        <v>650.58823529411779</v>
      </c>
    </row>
    <row r="16" spans="1:10">
      <c r="A16" t="s">
        <v>15</v>
      </c>
      <c r="B16">
        <v>0.254</v>
      </c>
      <c r="C16">
        <v>0.2324</v>
      </c>
      <c r="D16">
        <v>0.18920000000000001</v>
      </c>
      <c r="E16">
        <f t="shared" si="0"/>
        <v>0.22519999999999998</v>
      </c>
      <c r="F16">
        <f t="shared" si="1"/>
        <v>3.2994545003682284E-2</v>
      </c>
      <c r="G16">
        <f t="shared" si="2"/>
        <v>93.235294117647044</v>
      </c>
    </row>
    <row r="17" spans="1:7">
      <c r="A17" t="s">
        <v>16</v>
      </c>
      <c r="B17">
        <v>0.50670000000000004</v>
      </c>
      <c r="C17">
        <v>0.46010000000000001</v>
      </c>
      <c r="D17">
        <v>0.48449999999999999</v>
      </c>
      <c r="E17">
        <f t="shared" si="0"/>
        <v>0.48376666666666668</v>
      </c>
      <c r="F17">
        <f t="shared" si="1"/>
        <v>2.3308653614769467E-2</v>
      </c>
      <c r="G17">
        <f t="shared" si="2"/>
        <v>283.35784313725492</v>
      </c>
    </row>
    <row r="18" spans="1:7">
      <c r="A18" s="31" t="s">
        <v>17</v>
      </c>
      <c r="B18" s="31">
        <v>3.0750000000000002</v>
      </c>
      <c r="C18" s="31">
        <v>3.0787</v>
      </c>
      <c r="D18" s="31">
        <v>3.0427</v>
      </c>
      <c r="E18" s="24">
        <f>AVERAGE(B18:D18)</f>
        <v>3.065466666666667</v>
      </c>
      <c r="F18" s="31">
        <f t="shared" si="1"/>
        <v>1.9803114233204227E-2</v>
      </c>
      <c r="G18" s="31">
        <f t="shared" si="2"/>
        <v>2181.6666666666674</v>
      </c>
    </row>
    <row r="19" spans="1:7">
      <c r="A19" t="s">
        <v>18</v>
      </c>
      <c r="B19">
        <v>0.2581</v>
      </c>
      <c r="C19">
        <v>0.2475</v>
      </c>
      <c r="D19">
        <v>0.24129999999999999</v>
      </c>
      <c r="E19">
        <f t="shared" si="0"/>
        <v>0.24896666666666667</v>
      </c>
      <c r="F19">
        <f t="shared" si="1"/>
        <v>8.495488999070825E-3</v>
      </c>
      <c r="G19">
        <f t="shared" si="2"/>
        <v>110.71078431372551</v>
      </c>
    </row>
    <row r="20" spans="1:7">
      <c r="A20" t="s">
        <v>19</v>
      </c>
      <c r="B20">
        <v>0.1273</v>
      </c>
      <c r="C20">
        <v>0.1525</v>
      </c>
      <c r="D20">
        <v>0.13020000000000001</v>
      </c>
      <c r="E20">
        <f t="shared" si="0"/>
        <v>0.13666666666666669</v>
      </c>
      <c r="F20">
        <f t="shared" si="1"/>
        <v>1.3788521796528085E-2</v>
      </c>
      <c r="G20">
        <f t="shared" si="2"/>
        <v>28.137254901960798</v>
      </c>
    </row>
    <row r="21" spans="1:7">
      <c r="A21" t="s">
        <v>20</v>
      </c>
      <c r="B21">
        <v>0.1721</v>
      </c>
      <c r="C21">
        <v>0.14449999999999999</v>
      </c>
      <c r="D21">
        <v>0.1363</v>
      </c>
      <c r="E21">
        <f t="shared" si="0"/>
        <v>0.15096666666666667</v>
      </c>
      <c r="F21">
        <f t="shared" si="1"/>
        <v>1.8755621379558177E-2</v>
      </c>
      <c r="G21">
        <f t="shared" si="2"/>
        <v>38.651960784313722</v>
      </c>
    </row>
    <row r="22" spans="1:7">
      <c r="A22" t="s">
        <v>21</v>
      </c>
      <c r="B22">
        <v>0.27839999999999998</v>
      </c>
      <c r="C22">
        <v>0.28249999999999997</v>
      </c>
      <c r="D22">
        <v>0.2792</v>
      </c>
      <c r="E22">
        <f t="shared" si="0"/>
        <v>0.2800333333333333</v>
      </c>
      <c r="F22">
        <f t="shared" si="1"/>
        <v>2.1733231083603966E-3</v>
      </c>
      <c r="G22">
        <f t="shared" si="2"/>
        <v>133.55392156862743</v>
      </c>
    </row>
    <row r="23" spans="1:7">
      <c r="A23" t="s">
        <v>22</v>
      </c>
      <c r="B23">
        <v>0.76690000000000003</v>
      </c>
      <c r="C23">
        <v>0.82550000000000001</v>
      </c>
      <c r="D23">
        <v>0.87649999999999995</v>
      </c>
      <c r="E23">
        <f t="shared" si="0"/>
        <v>0.82296666666666674</v>
      </c>
      <c r="F23">
        <f t="shared" si="1"/>
        <v>5.4843899691153532E-2</v>
      </c>
      <c r="G23">
        <f t="shared" si="2"/>
        <v>532.76960784313724</v>
      </c>
    </row>
    <row r="24" spans="1:7">
      <c r="A24" t="s">
        <v>23</v>
      </c>
      <c r="B24">
        <v>0.21970000000000001</v>
      </c>
      <c r="C24">
        <v>0.2301</v>
      </c>
      <c r="D24">
        <v>0.21740000000000001</v>
      </c>
      <c r="E24">
        <f t="shared" si="0"/>
        <v>0.22240000000000001</v>
      </c>
      <c r="F24">
        <f t="shared" si="1"/>
        <v>6.7668308682868623E-3</v>
      </c>
      <c r="G24">
        <f t="shared" si="2"/>
        <v>91.176470588235318</v>
      </c>
    </row>
    <row r="25" spans="1:7">
      <c r="A25" t="s">
        <v>24</v>
      </c>
      <c r="B25">
        <v>0.19520000000000001</v>
      </c>
      <c r="C25">
        <v>0.19170000000000001</v>
      </c>
      <c r="D25">
        <v>0.16189999999999999</v>
      </c>
      <c r="E25">
        <f t="shared" si="0"/>
        <v>0.18293333333333331</v>
      </c>
      <c r="F25">
        <f t="shared" si="1"/>
        <v>1.8299271388045612E-2</v>
      </c>
      <c r="G25">
        <f t="shared" si="2"/>
        <v>62.156862745098024</v>
      </c>
    </row>
    <row r="26" spans="1:7">
      <c r="A26" t="s">
        <v>25</v>
      </c>
      <c r="B26">
        <v>0.1143</v>
      </c>
      <c r="C26">
        <v>0.112</v>
      </c>
      <c r="D26">
        <v>0.1666</v>
      </c>
      <c r="E26">
        <f t="shared" si="0"/>
        <v>0.13096666666666668</v>
      </c>
      <c r="F26">
        <f t="shared" si="1"/>
        <v>3.0880792304170734E-2</v>
      </c>
      <c r="G26">
        <f t="shared" si="2"/>
        <v>23.946078431372559</v>
      </c>
    </row>
    <row r="27" spans="1:7">
      <c r="A27" t="s">
        <v>26</v>
      </c>
      <c r="B27">
        <v>0.1925</v>
      </c>
      <c r="C27">
        <v>0.19950000000000001</v>
      </c>
      <c r="D27">
        <v>0.20150000000000001</v>
      </c>
      <c r="E27">
        <f t="shared" si="0"/>
        <v>0.19783333333333333</v>
      </c>
      <c r="F27">
        <f t="shared" si="1"/>
        <v>4.7258156262526127E-3</v>
      </c>
      <c r="G27">
        <f t="shared" si="2"/>
        <v>73.112745098039213</v>
      </c>
    </row>
    <row r="28" spans="1:7">
      <c r="A28" t="s">
        <v>27</v>
      </c>
      <c r="B28">
        <v>0.19620000000000001</v>
      </c>
      <c r="C28">
        <v>0.19159999999999999</v>
      </c>
      <c r="D28">
        <v>0.14000000000000001</v>
      </c>
      <c r="E28">
        <f t="shared" si="0"/>
        <v>0.17593333333333336</v>
      </c>
      <c r="F28">
        <f t="shared" si="1"/>
        <v>3.1204059564956029E-2</v>
      </c>
      <c r="G28">
        <f t="shared" si="2"/>
        <v>57.009803921568647</v>
      </c>
    </row>
    <row r="29" spans="1:7">
      <c r="A29" t="s">
        <v>28</v>
      </c>
      <c r="B29">
        <v>6.7199999999999996E-2</v>
      </c>
      <c r="C29">
        <v>5.5500000000000001E-2</v>
      </c>
      <c r="D29">
        <v>6.13E-2</v>
      </c>
      <c r="E29">
        <f t="shared" si="0"/>
        <v>6.133333333333333E-2</v>
      </c>
      <c r="F29">
        <f t="shared" si="1"/>
        <v>5.8500712246376367E-3</v>
      </c>
      <c r="G29">
        <f t="shared" si="2"/>
        <v>-27.254901960784316</v>
      </c>
    </row>
    <row r="30" spans="1:7">
      <c r="A30" t="s">
        <v>29</v>
      </c>
      <c r="B30">
        <v>0.23019999999999999</v>
      </c>
      <c r="C30">
        <v>0.20419999999999999</v>
      </c>
      <c r="D30">
        <v>0.2334</v>
      </c>
      <c r="E30">
        <f t="shared" si="0"/>
        <v>0.22259999999999999</v>
      </c>
      <c r="F30">
        <f t="shared" si="1"/>
        <v>1.6014992975334621E-2</v>
      </c>
      <c r="G30">
        <f t="shared" si="2"/>
        <v>91.32352941176471</v>
      </c>
    </row>
    <row r="31" spans="1:7">
      <c r="A31" t="s">
        <v>30</v>
      </c>
      <c r="B31">
        <v>8.8800000000000004E-2</v>
      </c>
      <c r="C31">
        <v>6.4299999999999996E-2</v>
      </c>
      <c r="D31">
        <v>8.1000000000000003E-2</v>
      </c>
      <c r="E31">
        <f t="shared" si="0"/>
        <v>7.8033333333333343E-2</v>
      </c>
      <c r="F31">
        <f t="shared" si="1"/>
        <v>1.2516522413727025E-2</v>
      </c>
      <c r="G31">
        <f t="shared" si="2"/>
        <v>-14.975490196078425</v>
      </c>
    </row>
    <row r="32" spans="1:7">
      <c r="A32" t="s">
        <v>31</v>
      </c>
      <c r="B32">
        <v>8.48E-2</v>
      </c>
      <c r="C32">
        <v>0.1067</v>
      </c>
      <c r="D32">
        <v>5.9499999999999997E-2</v>
      </c>
      <c r="E32">
        <f t="shared" si="0"/>
        <v>8.3666666666666667E-2</v>
      </c>
      <c r="F32">
        <f t="shared" si="1"/>
        <v>2.3620400786890414E-2</v>
      </c>
      <c r="G32">
        <f t="shared" si="2"/>
        <v>-10.833333333333334</v>
      </c>
    </row>
    <row r="33" spans="1:10">
      <c r="A33" t="s">
        <v>32</v>
      </c>
      <c r="B33">
        <v>0.2581</v>
      </c>
      <c r="C33">
        <v>0.2656</v>
      </c>
      <c r="D33">
        <v>0.2238</v>
      </c>
      <c r="E33">
        <f t="shared" si="0"/>
        <v>0.24916666666666668</v>
      </c>
      <c r="F33">
        <f t="shared" si="1"/>
        <v>2.228594474850298E-2</v>
      </c>
      <c r="G33">
        <f t="shared" si="2"/>
        <v>110.85784313725492</v>
      </c>
    </row>
    <row r="34" spans="1:10">
      <c r="A34" t="s">
        <v>33</v>
      </c>
      <c r="B34">
        <v>9.7799999999999998E-2</v>
      </c>
      <c r="C34">
        <v>0.1012</v>
      </c>
      <c r="D34">
        <v>0.1162</v>
      </c>
      <c r="E34">
        <f t="shared" si="0"/>
        <v>0.10506666666666668</v>
      </c>
      <c r="F34">
        <f t="shared" si="1"/>
        <v>9.7904715582720191E-3</v>
      </c>
      <c r="G34">
        <f t="shared" si="2"/>
        <v>4.9019607843137365</v>
      </c>
    </row>
    <row r="35" spans="1:10">
      <c r="A35" t="s">
        <v>34</v>
      </c>
      <c r="B35">
        <v>0.105</v>
      </c>
      <c r="C35">
        <v>0.10780000000000001</v>
      </c>
      <c r="D35">
        <v>9.9199999999999997E-2</v>
      </c>
      <c r="E35">
        <f t="shared" si="0"/>
        <v>0.104</v>
      </c>
      <c r="F35">
        <f t="shared" si="1"/>
        <v>4.3863424398922664E-3</v>
      </c>
      <c r="G35">
        <f t="shared" si="2"/>
        <v>4.1176470588235254</v>
      </c>
    </row>
    <row r="36" spans="1:10">
      <c r="A36" t="s">
        <v>35</v>
      </c>
      <c r="B36">
        <v>0.1729</v>
      </c>
      <c r="C36">
        <v>0.16969999999999999</v>
      </c>
      <c r="D36">
        <v>0.1525</v>
      </c>
      <c r="E36">
        <f t="shared" si="0"/>
        <v>0.16503333333333334</v>
      </c>
      <c r="F36">
        <f t="shared" si="1"/>
        <v>1.0971478174491043E-2</v>
      </c>
      <c r="G36">
        <f t="shared" si="2"/>
        <v>48.995098039215691</v>
      </c>
    </row>
    <row r="37" spans="1:10">
      <c r="A37" t="s">
        <v>36</v>
      </c>
      <c r="B37">
        <v>6.9000000000000006E-2</v>
      </c>
      <c r="C37">
        <v>8.5599999999999996E-2</v>
      </c>
      <c r="D37">
        <v>3.3099999999999997E-2</v>
      </c>
      <c r="E37">
        <f t="shared" si="0"/>
        <v>6.2566666666666673E-2</v>
      </c>
      <c r="F37">
        <f t="shared" si="1"/>
        <v>2.6834741163896701E-2</v>
      </c>
      <c r="G37">
        <f t="shared" si="2"/>
        <v>-26.348039215686271</v>
      </c>
    </row>
    <row r="38" spans="1:10">
      <c r="A38" t="s">
        <v>37</v>
      </c>
      <c r="B38">
        <v>0.4138</v>
      </c>
      <c r="C38">
        <v>0.36749999999999999</v>
      </c>
      <c r="D38">
        <v>0.35099999999999998</v>
      </c>
      <c r="E38">
        <f t="shared" si="0"/>
        <v>0.37743333333333329</v>
      </c>
      <c r="F38">
        <f t="shared" si="1"/>
        <v>3.2557078083473003E-2</v>
      </c>
      <c r="G38">
        <f>5*(E38-0.0838)/0.005</f>
        <v>293.63333333333327</v>
      </c>
      <c r="J38" s="14"/>
    </row>
    <row r="39" spans="1:10">
      <c r="A39" t="s">
        <v>38</v>
      </c>
      <c r="B39">
        <v>9.0399999999999994E-2</v>
      </c>
      <c r="C39">
        <v>7.4800000000000005E-2</v>
      </c>
      <c r="D39">
        <v>7.22E-2</v>
      </c>
      <c r="E39">
        <f t="shared" si="0"/>
        <v>7.9133333333333333E-2</v>
      </c>
      <c r="F39">
        <f t="shared" si="1"/>
        <v>9.8434411327204992E-3</v>
      </c>
      <c r="G39">
        <f t="shared" ref="G39:G67" si="3">5*(E39-0.0838)/0.005</f>
        <v>-4.6666666666666661</v>
      </c>
      <c r="J39" s="14"/>
    </row>
    <row r="40" spans="1:10">
      <c r="A40" t="s">
        <v>39</v>
      </c>
      <c r="B40">
        <v>0.186</v>
      </c>
      <c r="C40">
        <v>0.17849999999999999</v>
      </c>
      <c r="D40">
        <v>0.17269999999999999</v>
      </c>
      <c r="E40">
        <f t="shared" si="0"/>
        <v>0.17906666666666668</v>
      </c>
      <c r="F40">
        <f t="shared" si="1"/>
        <v>6.66808318284448E-3</v>
      </c>
      <c r="G40">
        <f t="shared" si="3"/>
        <v>95.26666666666668</v>
      </c>
    </row>
    <row r="41" spans="1:10">
      <c r="A41" t="s">
        <v>40</v>
      </c>
      <c r="B41">
        <v>0.15770000000000001</v>
      </c>
      <c r="C41">
        <v>0.1338</v>
      </c>
      <c r="D41">
        <v>0.15329999999999999</v>
      </c>
      <c r="E41">
        <f t="shared" si="0"/>
        <v>0.14826666666666666</v>
      </c>
      <c r="F41">
        <f t="shared" si="1"/>
        <v>1.2720193918857611E-2</v>
      </c>
      <c r="G41">
        <f t="shared" si="3"/>
        <v>64.466666666666654</v>
      </c>
    </row>
    <row r="42" spans="1:10">
      <c r="A42" t="s">
        <v>41</v>
      </c>
      <c r="B42">
        <v>8.5400000000000004E-2</v>
      </c>
      <c r="C42">
        <v>8.3099999999999993E-2</v>
      </c>
      <c r="D42">
        <v>7.3200000000000001E-2</v>
      </c>
      <c r="E42">
        <f t="shared" si="0"/>
        <v>8.0566666666666661E-2</v>
      </c>
      <c r="F42">
        <f t="shared" si="1"/>
        <v>6.4825406541982687E-3</v>
      </c>
      <c r="G42">
        <f t="shared" si="3"/>
        <v>-3.2333333333333378</v>
      </c>
    </row>
    <row r="43" spans="1:10">
      <c r="A43" t="s">
        <v>42</v>
      </c>
      <c r="B43">
        <v>0.13120000000000001</v>
      </c>
      <c r="C43">
        <v>0.11409999999999999</v>
      </c>
      <c r="D43">
        <v>0.1065</v>
      </c>
      <c r="E43">
        <f t="shared" si="0"/>
        <v>0.11726666666666667</v>
      </c>
      <c r="F43">
        <f t="shared" si="1"/>
        <v>1.2650823425110922E-2</v>
      </c>
      <c r="G43">
        <f t="shared" si="3"/>
        <v>33.466666666666669</v>
      </c>
    </row>
    <row r="44" spans="1:10">
      <c r="A44" t="s">
        <v>43</v>
      </c>
      <c r="B44">
        <v>0.2046</v>
      </c>
      <c r="C44">
        <v>0.2424</v>
      </c>
      <c r="D44">
        <v>0.20660000000000001</v>
      </c>
      <c r="E44">
        <f t="shared" si="0"/>
        <v>0.21786666666666665</v>
      </c>
      <c r="F44">
        <f t="shared" si="1"/>
        <v>2.1270010186489E-2</v>
      </c>
      <c r="G44">
        <f t="shared" si="3"/>
        <v>134.06666666666666</v>
      </c>
    </row>
    <row r="45" spans="1:10">
      <c r="A45" t="s">
        <v>44</v>
      </c>
      <c r="B45">
        <v>0.1963</v>
      </c>
      <c r="C45">
        <v>0.15659999999999999</v>
      </c>
      <c r="D45">
        <v>0.2056</v>
      </c>
      <c r="E45">
        <f t="shared" si="0"/>
        <v>0.18616666666666667</v>
      </c>
      <c r="F45">
        <f t="shared" si="1"/>
        <v>2.6024283531604162E-2</v>
      </c>
      <c r="G45">
        <f t="shared" si="3"/>
        <v>102.36666666666667</v>
      </c>
    </row>
    <row r="46" spans="1:10">
      <c r="A46" t="s">
        <v>45</v>
      </c>
      <c r="B46">
        <v>0.20250000000000001</v>
      </c>
      <c r="C46">
        <v>0.23130000000000001</v>
      </c>
      <c r="D46">
        <v>0.21560000000000001</v>
      </c>
      <c r="E46">
        <f t="shared" si="0"/>
        <v>0.21646666666666667</v>
      </c>
      <c r="F46">
        <f t="shared" si="1"/>
        <v>1.4419546918448347E-2</v>
      </c>
      <c r="G46">
        <f t="shared" si="3"/>
        <v>132.66666666666666</v>
      </c>
    </row>
    <row r="47" spans="1:10">
      <c r="A47" t="s">
        <v>46</v>
      </c>
      <c r="B47">
        <v>0.19209999999999999</v>
      </c>
      <c r="C47">
        <v>0.14080000000000001</v>
      </c>
      <c r="D47">
        <v>0.15440000000000001</v>
      </c>
      <c r="E47">
        <f t="shared" si="0"/>
        <v>0.16243333333333332</v>
      </c>
      <c r="F47">
        <f t="shared" si="1"/>
        <v>2.6576744219963096E-2</v>
      </c>
      <c r="G47">
        <f t="shared" si="3"/>
        <v>78.633333333333326</v>
      </c>
    </row>
    <row r="48" spans="1:10">
      <c r="A48" s="31" t="s">
        <v>47</v>
      </c>
      <c r="B48" s="31">
        <v>1.6587000000000001</v>
      </c>
      <c r="C48" s="31">
        <v>1.6931</v>
      </c>
      <c r="D48" s="31">
        <v>1.7681</v>
      </c>
      <c r="E48" s="24">
        <f t="shared" si="0"/>
        <v>1.7066333333333332</v>
      </c>
      <c r="F48" s="31">
        <f t="shared" si="1"/>
        <v>5.5941517081098263E-2</v>
      </c>
      <c r="G48" s="31">
        <f t="shared" si="3"/>
        <v>1622.833333333333</v>
      </c>
    </row>
    <row r="49" spans="1:7">
      <c r="A49" t="s">
        <v>48</v>
      </c>
      <c r="B49">
        <v>0.1158</v>
      </c>
      <c r="C49">
        <v>9.2299999999999993E-2</v>
      </c>
      <c r="D49">
        <v>0.105</v>
      </c>
      <c r="E49">
        <f t="shared" si="0"/>
        <v>0.10436666666666666</v>
      </c>
      <c r="F49">
        <f t="shared" si="1"/>
        <v>1.1762794452566772E-2</v>
      </c>
      <c r="G49">
        <f t="shared" si="3"/>
        <v>20.566666666666663</v>
      </c>
    </row>
    <row r="50" spans="1:7">
      <c r="A50" t="s">
        <v>49</v>
      </c>
      <c r="B50">
        <v>0.1014</v>
      </c>
      <c r="C50">
        <v>0.1202</v>
      </c>
      <c r="D50">
        <v>0.10970000000000001</v>
      </c>
      <c r="E50">
        <f t="shared" si="0"/>
        <v>0.11043333333333334</v>
      </c>
      <c r="F50">
        <f t="shared" si="1"/>
        <v>9.4214294739881858E-3</v>
      </c>
      <c r="G50">
        <f t="shared" si="3"/>
        <v>26.63333333333334</v>
      </c>
    </row>
    <row r="51" spans="1:7">
      <c r="A51" t="s">
        <v>50</v>
      </c>
      <c r="B51">
        <v>0.151</v>
      </c>
      <c r="C51">
        <v>0.14169999999999999</v>
      </c>
      <c r="D51">
        <v>0.14879999999999999</v>
      </c>
      <c r="E51">
        <f t="shared" si="0"/>
        <v>0.14716666666666664</v>
      </c>
      <c r="F51">
        <f t="shared" si="1"/>
        <v>4.8603840726153865E-3</v>
      </c>
      <c r="G51">
        <f t="shared" si="3"/>
        <v>63.366666666666639</v>
      </c>
    </row>
    <row r="52" spans="1:7">
      <c r="A52" t="s">
        <v>51</v>
      </c>
      <c r="B52">
        <v>0.1095</v>
      </c>
      <c r="C52">
        <v>0.1661</v>
      </c>
      <c r="D52">
        <v>0.1249</v>
      </c>
      <c r="E52">
        <f t="shared" si="0"/>
        <v>0.13350000000000001</v>
      </c>
      <c r="F52">
        <f t="shared" si="1"/>
        <v>2.9263629303283512E-2</v>
      </c>
      <c r="G52">
        <f t="shared" si="3"/>
        <v>49.70000000000001</v>
      </c>
    </row>
    <row r="53" spans="1:7">
      <c r="A53" t="s">
        <v>52</v>
      </c>
      <c r="B53">
        <v>0.1575</v>
      </c>
      <c r="C53">
        <v>0.1275</v>
      </c>
      <c r="D53">
        <v>0.18279999999999999</v>
      </c>
      <c r="E53">
        <f t="shared" si="0"/>
        <v>0.15593333333333334</v>
      </c>
      <c r="F53">
        <f t="shared" si="1"/>
        <v>2.7683268111502519E-2</v>
      </c>
      <c r="G53">
        <f t="shared" si="3"/>
        <v>72.13333333333334</v>
      </c>
    </row>
    <row r="54" spans="1:7">
      <c r="A54" s="31" t="s">
        <v>53</v>
      </c>
      <c r="B54" s="31">
        <v>2.3986999999999998</v>
      </c>
      <c r="C54" s="31">
        <v>2.3228</v>
      </c>
      <c r="D54" s="31">
        <v>2.2808999999999999</v>
      </c>
      <c r="E54" s="24">
        <f t="shared" si="0"/>
        <v>2.3341333333333334</v>
      </c>
      <c r="F54" s="31">
        <f t="shared" si="1"/>
        <v>5.9712170730378912E-2</v>
      </c>
      <c r="G54" s="31">
        <f t="shared" si="3"/>
        <v>2250.3333333333335</v>
      </c>
    </row>
    <row r="55" spans="1:7">
      <c r="A55" t="s">
        <v>54</v>
      </c>
      <c r="B55">
        <v>0</v>
      </c>
      <c r="C55">
        <v>0</v>
      </c>
      <c r="D55">
        <v>0</v>
      </c>
      <c r="E55">
        <f t="shared" si="0"/>
        <v>0</v>
      </c>
      <c r="F55">
        <f t="shared" si="1"/>
        <v>0</v>
      </c>
      <c r="G55">
        <f t="shared" si="3"/>
        <v>-83.8</v>
      </c>
    </row>
    <row r="56" spans="1:7">
      <c r="A56" t="s">
        <v>55</v>
      </c>
      <c r="B56">
        <v>0.10150000000000001</v>
      </c>
      <c r="C56">
        <v>0.10929999999999999</v>
      </c>
      <c r="D56">
        <v>9.3899999999999997E-2</v>
      </c>
      <c r="E56">
        <f t="shared" si="0"/>
        <v>0.10156666666666665</v>
      </c>
      <c r="F56">
        <f t="shared" si="1"/>
        <v>7.7002164471742813E-3</v>
      </c>
      <c r="G56">
        <f t="shared" si="3"/>
        <v>17.766666666666652</v>
      </c>
    </row>
    <row r="57" spans="1:7">
      <c r="A57" t="s">
        <v>56</v>
      </c>
      <c r="B57">
        <v>0</v>
      </c>
      <c r="C57">
        <v>0</v>
      </c>
      <c r="D57">
        <v>0</v>
      </c>
      <c r="E57">
        <f t="shared" si="0"/>
        <v>0</v>
      </c>
      <c r="F57">
        <f t="shared" si="1"/>
        <v>0</v>
      </c>
      <c r="G57">
        <f t="shared" si="3"/>
        <v>-83.8</v>
      </c>
    </row>
    <row r="58" spans="1:7">
      <c r="A58" t="s">
        <v>57</v>
      </c>
      <c r="B58">
        <v>4.7199999999999999E-2</v>
      </c>
      <c r="C58">
        <v>6.9599999999999995E-2</v>
      </c>
      <c r="D58">
        <v>5.5199999999999999E-2</v>
      </c>
      <c r="E58">
        <f t="shared" si="0"/>
        <v>5.7333333333333326E-2</v>
      </c>
      <c r="F58">
        <f t="shared" si="1"/>
        <v>1.1351358215356169E-2</v>
      </c>
      <c r="G58">
        <f t="shared" si="3"/>
        <v>-26.466666666666672</v>
      </c>
    </row>
    <row r="59" spans="1:7">
      <c r="A59" t="s">
        <v>58</v>
      </c>
      <c r="B59">
        <v>0.10199999999999999</v>
      </c>
      <c r="C59">
        <v>7.6499999999999999E-2</v>
      </c>
      <c r="D59">
        <v>8.1600000000000006E-2</v>
      </c>
      <c r="E59">
        <f t="shared" si="0"/>
        <v>8.6699999999999999E-2</v>
      </c>
      <c r="F59">
        <f t="shared" si="1"/>
        <v>1.3493331686429456E-2</v>
      </c>
      <c r="G59">
        <f t="shared" si="3"/>
        <v>2.9</v>
      </c>
    </row>
    <row r="60" spans="1:7">
      <c r="A60" t="s">
        <v>59</v>
      </c>
      <c r="B60">
        <v>0.1691</v>
      </c>
      <c r="C60">
        <v>0.22470000000000001</v>
      </c>
      <c r="D60">
        <v>0.1762</v>
      </c>
      <c r="E60">
        <f t="shared" si="0"/>
        <v>0.19000000000000003</v>
      </c>
      <c r="F60">
        <f t="shared" si="1"/>
        <v>3.0260039656285868E-2</v>
      </c>
      <c r="G60">
        <f t="shared" si="3"/>
        <v>106.20000000000003</v>
      </c>
    </row>
    <row r="61" spans="1:7">
      <c r="A61" t="s">
        <v>60</v>
      </c>
      <c r="B61">
        <v>0.15570000000000001</v>
      </c>
      <c r="C61">
        <v>0.1205</v>
      </c>
      <c r="D61">
        <v>0.15709999999999999</v>
      </c>
      <c r="E61">
        <f t="shared" si="0"/>
        <v>0.14443333333333333</v>
      </c>
      <c r="F61">
        <f t="shared" si="1"/>
        <v>2.0738691697726078E-2</v>
      </c>
      <c r="G61">
        <f t="shared" si="3"/>
        <v>60.633333333333326</v>
      </c>
    </row>
    <row r="62" spans="1:7">
      <c r="A62" t="s">
        <v>61</v>
      </c>
      <c r="B62">
        <v>1.9400000000000001E-2</v>
      </c>
      <c r="C62">
        <v>6.7699999999999996E-2</v>
      </c>
      <c r="D62">
        <v>1.7500000000000002E-2</v>
      </c>
      <c r="E62">
        <f t="shared" si="0"/>
        <v>3.4866666666666664E-2</v>
      </c>
      <c r="F62">
        <f t="shared" si="1"/>
        <v>2.8450366137069888E-2</v>
      </c>
      <c r="G62">
        <f t="shared" si="3"/>
        <v>-48.93333333333333</v>
      </c>
    </row>
    <row r="63" spans="1:7">
      <c r="A63" t="s">
        <v>62</v>
      </c>
      <c r="B63">
        <v>0.12570000000000001</v>
      </c>
      <c r="C63">
        <v>0.1023</v>
      </c>
      <c r="D63">
        <v>0.11700000000000001</v>
      </c>
      <c r="E63">
        <f t="shared" si="0"/>
        <v>0.115</v>
      </c>
      <c r="F63">
        <f t="shared" si="1"/>
        <v>1.1827510304370768E-2</v>
      </c>
      <c r="G63">
        <f t="shared" si="3"/>
        <v>31.200000000000006</v>
      </c>
    </row>
    <row r="64" spans="1:7">
      <c r="A64" t="s">
        <v>63</v>
      </c>
      <c r="B64">
        <v>4.2700000000000002E-2</v>
      </c>
      <c r="C64">
        <v>4.5900000000000003E-2</v>
      </c>
      <c r="D64">
        <v>3.0300000000000001E-2</v>
      </c>
      <c r="E64">
        <f t="shared" si="0"/>
        <v>3.9633333333333333E-2</v>
      </c>
      <c r="F64">
        <f t="shared" si="1"/>
        <v>8.2397410962562079E-3</v>
      </c>
      <c r="G64">
        <f t="shared" si="3"/>
        <v>-44.166666666666664</v>
      </c>
    </row>
    <row r="65" spans="1:10">
      <c r="A65" t="s">
        <v>64</v>
      </c>
      <c r="B65">
        <v>8.3400000000000002E-2</v>
      </c>
      <c r="C65">
        <v>0.1027</v>
      </c>
      <c r="D65">
        <v>8.8300000000000003E-2</v>
      </c>
      <c r="E65">
        <f t="shared" si="0"/>
        <v>9.1466666666666654E-2</v>
      </c>
      <c r="F65">
        <f t="shared" si="1"/>
        <v>1.0032115097691805E-2</v>
      </c>
      <c r="G65">
        <f t="shared" si="3"/>
        <v>7.6666666666666545</v>
      </c>
    </row>
    <row r="66" spans="1:10">
      <c r="A66" t="s">
        <v>65</v>
      </c>
      <c r="B66">
        <v>0</v>
      </c>
      <c r="C66">
        <v>0</v>
      </c>
      <c r="D66">
        <v>0</v>
      </c>
      <c r="E66">
        <f t="shared" si="0"/>
        <v>0</v>
      </c>
      <c r="F66">
        <f t="shared" si="1"/>
        <v>0</v>
      </c>
      <c r="G66">
        <f t="shared" si="3"/>
        <v>-83.8</v>
      </c>
    </row>
    <row r="67" spans="1:10">
      <c r="A67" s="24" t="s">
        <v>66</v>
      </c>
      <c r="B67" s="24">
        <v>1.9966999999999999</v>
      </c>
      <c r="C67" s="24">
        <v>2.0034999999999998</v>
      </c>
      <c r="D67" s="24">
        <v>1.9864999999999999</v>
      </c>
      <c r="E67" s="24">
        <f t="shared" si="0"/>
        <v>1.9955666666666663</v>
      </c>
      <c r="F67" s="24">
        <f t="shared" si="1"/>
        <v>8.5564790266401385E-3</v>
      </c>
      <c r="G67" s="24">
        <f t="shared" si="3"/>
        <v>1911.7666666666662</v>
      </c>
    </row>
    <row r="68" spans="1:10">
      <c r="A68" t="s">
        <v>67</v>
      </c>
      <c r="B68">
        <v>6.8699999999999997E-2</v>
      </c>
      <c r="C68">
        <v>0.03</v>
      </c>
      <c r="D68">
        <v>3.1E-2</v>
      </c>
      <c r="E68">
        <f t="shared" si="0"/>
        <v>4.3233333333333325E-2</v>
      </c>
      <c r="F68">
        <f t="shared" si="1"/>
        <v>2.2060447260500729E-2</v>
      </c>
      <c r="G68">
        <f>5*(E68+0.0058)/0.0018</f>
        <v>136.20370370370367</v>
      </c>
      <c r="J68" s="14"/>
    </row>
    <row r="69" spans="1:10">
      <c r="A69" t="s">
        <v>68</v>
      </c>
      <c r="B69">
        <v>0</v>
      </c>
      <c r="C69">
        <v>0</v>
      </c>
      <c r="D69">
        <v>0</v>
      </c>
      <c r="E69">
        <f t="shared" si="0"/>
        <v>0</v>
      </c>
      <c r="F69">
        <f t="shared" si="1"/>
        <v>0</v>
      </c>
      <c r="G69">
        <f t="shared" ref="G69:G97" si="4">5*(E69+0.0058)/0.0018</f>
        <v>16.111111111111111</v>
      </c>
      <c r="J69" s="14"/>
    </row>
    <row r="70" spans="1:10">
      <c r="A70" t="s">
        <v>69</v>
      </c>
      <c r="B70">
        <v>0</v>
      </c>
      <c r="C70">
        <v>0</v>
      </c>
      <c r="D70">
        <v>0</v>
      </c>
      <c r="E70">
        <f t="shared" si="0"/>
        <v>0</v>
      </c>
      <c r="F70">
        <f t="shared" si="1"/>
        <v>0</v>
      </c>
      <c r="G70">
        <f t="shared" si="4"/>
        <v>16.111111111111111</v>
      </c>
    </row>
    <row r="71" spans="1:10">
      <c r="A71" t="s">
        <v>70</v>
      </c>
      <c r="B71">
        <v>0</v>
      </c>
      <c r="C71">
        <v>0</v>
      </c>
      <c r="D71">
        <v>0</v>
      </c>
      <c r="E71">
        <f t="shared" si="0"/>
        <v>0</v>
      </c>
      <c r="F71">
        <f t="shared" si="1"/>
        <v>0</v>
      </c>
      <c r="G71">
        <f t="shared" si="4"/>
        <v>16.111111111111111</v>
      </c>
    </row>
    <row r="72" spans="1:10">
      <c r="A72" t="s">
        <v>71</v>
      </c>
      <c r="B72">
        <v>0</v>
      </c>
      <c r="C72">
        <v>0</v>
      </c>
      <c r="D72">
        <v>0</v>
      </c>
      <c r="E72">
        <f t="shared" si="0"/>
        <v>0</v>
      </c>
      <c r="F72">
        <f t="shared" si="1"/>
        <v>0</v>
      </c>
      <c r="G72">
        <f t="shared" si="4"/>
        <v>16.111111111111111</v>
      </c>
    </row>
    <row r="73" spans="1:10">
      <c r="A73" t="s">
        <v>72</v>
      </c>
      <c r="B73">
        <v>0</v>
      </c>
      <c r="C73">
        <v>0</v>
      </c>
      <c r="D73">
        <v>0</v>
      </c>
      <c r="E73">
        <f t="shared" ref="E73:E97" si="5">AVERAGE(B73:D73)</f>
        <v>0</v>
      </c>
      <c r="F73">
        <f t="shared" ref="F73:F97" si="6">STDEV(B73:D73)</f>
        <v>0</v>
      </c>
      <c r="G73">
        <f>5*(E73+0.0058)/0.0018</f>
        <v>16.111111111111111</v>
      </c>
    </row>
    <row r="74" spans="1:10">
      <c r="A74" t="s">
        <v>73</v>
      </c>
      <c r="B74">
        <v>0</v>
      </c>
      <c r="C74">
        <v>0</v>
      </c>
      <c r="D74">
        <v>0</v>
      </c>
      <c r="E74">
        <f t="shared" si="5"/>
        <v>0</v>
      </c>
      <c r="F74">
        <f t="shared" si="6"/>
        <v>0</v>
      </c>
      <c r="G74">
        <f t="shared" si="4"/>
        <v>16.111111111111111</v>
      </c>
    </row>
    <row r="75" spans="1:10">
      <c r="A75" s="31" t="s">
        <v>74</v>
      </c>
      <c r="B75" s="31">
        <v>1.1576</v>
      </c>
      <c r="C75" s="31">
        <v>0.99180000000000001</v>
      </c>
      <c r="D75" s="31">
        <v>0.88500000000000001</v>
      </c>
      <c r="E75" s="24">
        <f t="shared" si="5"/>
        <v>1.0114666666666665</v>
      </c>
      <c r="F75" s="31">
        <f t="shared" si="6"/>
        <v>0.1373600135895944</v>
      </c>
      <c r="G75" s="31">
        <f t="shared" si="4"/>
        <v>2825.7407407407404</v>
      </c>
    </row>
    <row r="76" spans="1:10">
      <c r="A76" s="31" t="s">
        <v>75</v>
      </c>
      <c r="B76" s="31">
        <v>1.3022</v>
      </c>
      <c r="C76" s="31">
        <v>1.4107000000000001</v>
      </c>
      <c r="D76" s="31">
        <v>1.5496000000000001</v>
      </c>
      <c r="E76" s="24">
        <f t="shared" si="5"/>
        <v>1.4208333333333334</v>
      </c>
      <c r="F76" s="31">
        <f t="shared" si="6"/>
        <v>0.12401090005855363</v>
      </c>
      <c r="G76" s="31">
        <f t="shared" si="4"/>
        <v>3962.8703703703704</v>
      </c>
    </row>
    <row r="77" spans="1:10">
      <c r="A77" s="31" t="s">
        <v>76</v>
      </c>
      <c r="B77" s="31">
        <v>1.4294</v>
      </c>
      <c r="C77" s="31">
        <v>1.1982999999999999</v>
      </c>
      <c r="D77" s="31">
        <v>1.2190000000000001</v>
      </c>
      <c r="E77" s="24">
        <f t="shared" si="5"/>
        <v>1.2822333333333333</v>
      </c>
      <c r="F77" s="31">
        <f t="shared" si="6"/>
        <v>0.12786963413310198</v>
      </c>
      <c r="G77" s="31">
        <f t="shared" si="4"/>
        <v>3577.8703703703704</v>
      </c>
    </row>
    <row r="78" spans="1:10">
      <c r="A78" t="s">
        <v>77</v>
      </c>
      <c r="B78">
        <v>0</v>
      </c>
      <c r="C78">
        <v>0</v>
      </c>
      <c r="D78">
        <v>0</v>
      </c>
      <c r="E78">
        <f t="shared" si="5"/>
        <v>0</v>
      </c>
      <c r="F78">
        <f t="shared" si="6"/>
        <v>0</v>
      </c>
      <c r="G78">
        <f t="shared" si="4"/>
        <v>16.111111111111111</v>
      </c>
    </row>
    <row r="79" spans="1:10">
      <c r="A79" t="s">
        <v>78</v>
      </c>
      <c r="B79">
        <v>0</v>
      </c>
      <c r="C79">
        <v>0</v>
      </c>
      <c r="D79">
        <v>0</v>
      </c>
      <c r="E79">
        <f t="shared" si="5"/>
        <v>0</v>
      </c>
      <c r="F79">
        <f t="shared" si="6"/>
        <v>0</v>
      </c>
      <c r="G79">
        <f t="shared" si="4"/>
        <v>16.111111111111111</v>
      </c>
    </row>
    <row r="80" spans="1:10">
      <c r="A80" t="s">
        <v>79</v>
      </c>
      <c r="B80">
        <v>0</v>
      </c>
      <c r="C80">
        <v>0</v>
      </c>
      <c r="D80">
        <v>0</v>
      </c>
      <c r="E80">
        <f t="shared" si="5"/>
        <v>0</v>
      </c>
      <c r="F80">
        <f t="shared" si="6"/>
        <v>0</v>
      </c>
      <c r="G80">
        <f t="shared" si="4"/>
        <v>16.111111111111111</v>
      </c>
    </row>
    <row r="81" spans="1:7">
      <c r="A81" t="s">
        <v>80</v>
      </c>
      <c r="B81">
        <v>0</v>
      </c>
      <c r="C81">
        <v>0</v>
      </c>
      <c r="D81">
        <v>0</v>
      </c>
      <c r="E81">
        <f t="shared" si="5"/>
        <v>0</v>
      </c>
      <c r="F81">
        <f t="shared" si="6"/>
        <v>0</v>
      </c>
      <c r="G81">
        <f t="shared" si="4"/>
        <v>16.111111111111111</v>
      </c>
    </row>
    <row r="82" spans="1:7">
      <c r="A82" t="s">
        <v>81</v>
      </c>
      <c r="B82">
        <v>0</v>
      </c>
      <c r="C82">
        <v>0</v>
      </c>
      <c r="D82">
        <v>0</v>
      </c>
      <c r="E82">
        <f t="shared" si="5"/>
        <v>0</v>
      </c>
      <c r="F82">
        <f t="shared" si="6"/>
        <v>0</v>
      </c>
      <c r="G82">
        <f t="shared" si="4"/>
        <v>16.111111111111111</v>
      </c>
    </row>
    <row r="83" spans="1:7">
      <c r="A83" t="s">
        <v>82</v>
      </c>
      <c r="B83">
        <v>6.0499999999999998E-2</v>
      </c>
      <c r="C83">
        <v>2.3E-3</v>
      </c>
      <c r="D83">
        <v>3.4000000000000002E-2</v>
      </c>
      <c r="E83">
        <f t="shared" si="5"/>
        <v>3.2266666666666666E-2</v>
      </c>
      <c r="F83">
        <f t="shared" si="6"/>
        <v>2.9138691345586082E-2</v>
      </c>
      <c r="G83">
        <f t="shared" si="4"/>
        <v>105.74074074074073</v>
      </c>
    </row>
    <row r="84" spans="1:7">
      <c r="A84" t="s">
        <v>83</v>
      </c>
      <c r="B84">
        <v>0</v>
      </c>
      <c r="C84">
        <v>0</v>
      </c>
      <c r="D84">
        <v>0</v>
      </c>
      <c r="E84">
        <f t="shared" si="5"/>
        <v>0</v>
      </c>
      <c r="F84">
        <f t="shared" si="6"/>
        <v>0</v>
      </c>
      <c r="G84">
        <f t="shared" si="4"/>
        <v>16.111111111111111</v>
      </c>
    </row>
    <row r="85" spans="1:7">
      <c r="A85" t="s">
        <v>84</v>
      </c>
      <c r="B85">
        <v>0</v>
      </c>
      <c r="C85">
        <v>0</v>
      </c>
      <c r="D85">
        <v>0</v>
      </c>
      <c r="E85">
        <f t="shared" si="5"/>
        <v>0</v>
      </c>
      <c r="F85">
        <f t="shared" si="6"/>
        <v>0</v>
      </c>
      <c r="G85">
        <f t="shared" si="4"/>
        <v>16.111111111111111</v>
      </c>
    </row>
    <row r="86" spans="1:7">
      <c r="A86" t="s">
        <v>85</v>
      </c>
      <c r="B86">
        <v>0</v>
      </c>
      <c r="C86">
        <v>0</v>
      </c>
      <c r="D86">
        <v>0</v>
      </c>
      <c r="E86">
        <f t="shared" si="5"/>
        <v>0</v>
      </c>
      <c r="F86">
        <f t="shared" si="6"/>
        <v>0</v>
      </c>
      <c r="G86">
        <f t="shared" si="4"/>
        <v>16.111111111111111</v>
      </c>
    </row>
    <row r="87" spans="1:7">
      <c r="A87" t="s">
        <v>86</v>
      </c>
      <c r="B87">
        <v>0</v>
      </c>
      <c r="C87">
        <v>0</v>
      </c>
      <c r="D87">
        <v>0</v>
      </c>
      <c r="E87">
        <f t="shared" si="5"/>
        <v>0</v>
      </c>
      <c r="F87">
        <f t="shared" si="6"/>
        <v>0</v>
      </c>
      <c r="G87">
        <f t="shared" si="4"/>
        <v>16.111111111111111</v>
      </c>
    </row>
    <row r="88" spans="1:7">
      <c r="A88" t="s">
        <v>87</v>
      </c>
      <c r="B88">
        <v>0</v>
      </c>
      <c r="C88">
        <v>0</v>
      </c>
      <c r="D88">
        <v>0</v>
      </c>
      <c r="E88">
        <f t="shared" si="5"/>
        <v>0</v>
      </c>
      <c r="F88">
        <f t="shared" si="6"/>
        <v>0</v>
      </c>
      <c r="G88">
        <f t="shared" si="4"/>
        <v>16.111111111111111</v>
      </c>
    </row>
    <row r="89" spans="1:7">
      <c r="A89" t="s">
        <v>88</v>
      </c>
      <c r="B89">
        <v>0.4904</v>
      </c>
      <c r="C89">
        <v>0.47289999999999999</v>
      </c>
      <c r="D89">
        <v>0.45629999999999998</v>
      </c>
      <c r="E89">
        <f t="shared" si="5"/>
        <v>0.47320000000000001</v>
      </c>
      <c r="F89">
        <f t="shared" si="6"/>
        <v>1.705197935724766E-2</v>
      </c>
      <c r="G89">
        <f t="shared" si="4"/>
        <v>1330.5555555555557</v>
      </c>
    </row>
    <row r="90" spans="1:7">
      <c r="A90" t="s">
        <v>89</v>
      </c>
      <c r="B90">
        <v>0</v>
      </c>
      <c r="C90">
        <v>0</v>
      </c>
      <c r="D90">
        <v>0</v>
      </c>
      <c r="E90">
        <f t="shared" si="5"/>
        <v>0</v>
      </c>
      <c r="F90">
        <f t="shared" si="6"/>
        <v>0</v>
      </c>
      <c r="G90">
        <f t="shared" si="4"/>
        <v>16.111111111111111</v>
      </c>
    </row>
    <row r="91" spans="1:7">
      <c r="A91" t="s">
        <v>90</v>
      </c>
      <c r="B91">
        <v>0</v>
      </c>
      <c r="C91">
        <v>0</v>
      </c>
      <c r="D91">
        <v>0</v>
      </c>
      <c r="E91">
        <f t="shared" si="5"/>
        <v>0</v>
      </c>
      <c r="F91">
        <f t="shared" si="6"/>
        <v>0</v>
      </c>
      <c r="G91">
        <f t="shared" si="4"/>
        <v>16.111111111111111</v>
      </c>
    </row>
    <row r="92" spans="1:7">
      <c r="A92" s="31" t="s">
        <v>91</v>
      </c>
      <c r="B92" s="31">
        <v>1.4578</v>
      </c>
      <c r="C92" s="31">
        <v>1.5499000000000001</v>
      </c>
      <c r="D92" s="31">
        <v>1.4550000000000001</v>
      </c>
      <c r="E92" s="24">
        <f t="shared" si="5"/>
        <v>1.4875666666666667</v>
      </c>
      <c r="F92" s="31">
        <f t="shared" si="6"/>
        <v>5.4000401233080933E-2</v>
      </c>
      <c r="G92" s="31">
        <f t="shared" si="4"/>
        <v>4148.2407407407409</v>
      </c>
    </row>
    <row r="93" spans="1:7">
      <c r="A93" t="s">
        <v>92</v>
      </c>
      <c r="B93">
        <v>0</v>
      </c>
      <c r="C93">
        <v>0</v>
      </c>
      <c r="D93">
        <v>0</v>
      </c>
      <c r="E93">
        <f t="shared" si="5"/>
        <v>0</v>
      </c>
      <c r="F93">
        <f t="shared" si="6"/>
        <v>0</v>
      </c>
      <c r="G93">
        <f t="shared" si="4"/>
        <v>16.111111111111111</v>
      </c>
    </row>
    <row r="94" spans="1:7">
      <c r="A94" t="s">
        <v>93</v>
      </c>
      <c r="B94">
        <v>0</v>
      </c>
      <c r="C94">
        <v>0</v>
      </c>
      <c r="D94">
        <v>0</v>
      </c>
      <c r="E94">
        <f t="shared" si="5"/>
        <v>0</v>
      </c>
      <c r="F94">
        <f t="shared" si="6"/>
        <v>0</v>
      </c>
      <c r="G94">
        <f t="shared" si="4"/>
        <v>16.111111111111111</v>
      </c>
    </row>
    <row r="95" spans="1:7">
      <c r="A95" t="s">
        <v>94</v>
      </c>
      <c r="B95">
        <v>0</v>
      </c>
      <c r="C95">
        <v>0</v>
      </c>
      <c r="D95">
        <v>0</v>
      </c>
      <c r="E95">
        <f t="shared" si="5"/>
        <v>0</v>
      </c>
      <c r="F95">
        <f t="shared" si="6"/>
        <v>0</v>
      </c>
      <c r="G95">
        <f t="shared" si="4"/>
        <v>16.111111111111111</v>
      </c>
    </row>
    <row r="96" spans="1:7">
      <c r="A96" t="s">
        <v>95</v>
      </c>
      <c r="B96">
        <v>0</v>
      </c>
      <c r="C96">
        <v>0</v>
      </c>
      <c r="D96">
        <v>0</v>
      </c>
      <c r="E96">
        <f t="shared" si="5"/>
        <v>0</v>
      </c>
      <c r="F96">
        <f t="shared" si="6"/>
        <v>0</v>
      </c>
      <c r="G96">
        <f t="shared" si="4"/>
        <v>16.111111111111111</v>
      </c>
    </row>
    <row r="97" spans="1:7">
      <c r="A97" t="s">
        <v>96</v>
      </c>
      <c r="B97">
        <v>0</v>
      </c>
      <c r="C97">
        <v>0</v>
      </c>
      <c r="D97">
        <v>0</v>
      </c>
      <c r="E97">
        <f t="shared" si="5"/>
        <v>0</v>
      </c>
      <c r="F97">
        <f t="shared" si="6"/>
        <v>0</v>
      </c>
      <c r="G97">
        <f t="shared" si="4"/>
        <v>16.111111111111111</v>
      </c>
    </row>
    <row r="99" spans="1:7">
      <c r="A99" s="18" t="s">
        <v>99</v>
      </c>
      <c r="B99">
        <v>0</v>
      </c>
      <c r="C99">
        <v>20</v>
      </c>
      <c r="D99">
        <v>40</v>
      </c>
      <c r="E99">
        <v>80</v>
      </c>
      <c r="F99">
        <v>160</v>
      </c>
      <c r="G99">
        <v>320</v>
      </c>
    </row>
    <row r="100" spans="1:7">
      <c r="A100" s="16" t="s">
        <v>1</v>
      </c>
      <c r="B100">
        <v>0</v>
      </c>
      <c r="C100">
        <v>0.18210000000000001</v>
      </c>
      <c r="D100">
        <v>0.3725</v>
      </c>
      <c r="E100">
        <v>0.72919999999999996</v>
      </c>
      <c r="F100">
        <v>1.3564000000000001</v>
      </c>
      <c r="G100">
        <v>2.1808999999999998</v>
      </c>
    </row>
    <row r="101" spans="1:7">
      <c r="A101" s="16" t="s">
        <v>1</v>
      </c>
      <c r="B101">
        <v>0</v>
      </c>
      <c r="C101">
        <v>0.14710000000000001</v>
      </c>
      <c r="D101">
        <v>0.27500000000000002</v>
      </c>
      <c r="E101">
        <v>0.53739999999999999</v>
      </c>
      <c r="F101">
        <v>1.0525</v>
      </c>
      <c r="G101">
        <v>1.5862000000000001</v>
      </c>
    </row>
    <row r="102" spans="1:7">
      <c r="A102" s="16" t="s">
        <v>1</v>
      </c>
      <c r="B102">
        <v>0</v>
      </c>
      <c r="C102">
        <v>2.3099999999999999E-2</v>
      </c>
      <c r="D102">
        <v>6.9000000000000006E-2</v>
      </c>
      <c r="E102">
        <v>0.1263</v>
      </c>
      <c r="F102">
        <v>0.31440000000000001</v>
      </c>
      <c r="G102">
        <v>0.57669999999999999</v>
      </c>
    </row>
    <row r="105" spans="1:7">
      <c r="B105">
        <v>0</v>
      </c>
      <c r="C105">
        <v>0</v>
      </c>
    </row>
    <row r="106" spans="1:7">
      <c r="B106">
        <v>20</v>
      </c>
      <c r="C106">
        <v>0.18210000000000001</v>
      </c>
    </row>
    <row r="107" spans="1:7">
      <c r="B107">
        <v>40</v>
      </c>
      <c r="C107">
        <v>0.3725</v>
      </c>
    </row>
    <row r="108" spans="1:7">
      <c r="B108">
        <v>80</v>
      </c>
      <c r="C108">
        <v>0.72919999999999996</v>
      </c>
    </row>
    <row r="109" spans="1:7">
      <c r="B109">
        <v>160</v>
      </c>
      <c r="C109">
        <v>1.3564000000000001</v>
      </c>
    </row>
    <row r="110" spans="1:7">
      <c r="B110">
        <v>320</v>
      </c>
      <c r="C110">
        <v>2.1808999999999998</v>
      </c>
    </row>
    <row r="124" spans="2:3">
      <c r="B124">
        <v>0</v>
      </c>
      <c r="C124">
        <v>0</v>
      </c>
    </row>
    <row r="125" spans="2:3">
      <c r="B125">
        <v>20</v>
      </c>
      <c r="C125">
        <v>0.14710000000000001</v>
      </c>
    </row>
    <row r="126" spans="2:3">
      <c r="B126">
        <v>40</v>
      </c>
      <c r="C126">
        <v>0.27500000000000002</v>
      </c>
    </row>
    <row r="127" spans="2:3">
      <c r="B127">
        <v>80</v>
      </c>
      <c r="C127">
        <v>0.53739999999999999</v>
      </c>
    </row>
    <row r="128" spans="2:3">
      <c r="B128">
        <v>160</v>
      </c>
      <c r="C128">
        <v>1.0525</v>
      </c>
    </row>
    <row r="129" spans="2:3">
      <c r="B129">
        <v>320</v>
      </c>
      <c r="C129">
        <v>1.5862000000000001</v>
      </c>
    </row>
    <row r="135" spans="2:3">
      <c r="B135">
        <v>0</v>
      </c>
      <c r="C135">
        <v>0</v>
      </c>
    </row>
    <row r="136" spans="2:3">
      <c r="B136">
        <v>20</v>
      </c>
      <c r="C136">
        <v>2.3099999999999999E-2</v>
      </c>
    </row>
    <row r="137" spans="2:3">
      <c r="B137">
        <v>40</v>
      </c>
      <c r="C137">
        <v>6.9000000000000006E-2</v>
      </c>
    </row>
    <row r="138" spans="2:3">
      <c r="B138">
        <v>80</v>
      </c>
      <c r="C138">
        <v>0.1263</v>
      </c>
    </row>
    <row r="139" spans="2:3">
      <c r="B139">
        <v>160</v>
      </c>
      <c r="C139">
        <v>0.31440000000000001</v>
      </c>
    </row>
    <row r="140" spans="2:3">
      <c r="B140">
        <v>320</v>
      </c>
      <c r="C140">
        <v>0.57669999999999999</v>
      </c>
    </row>
  </sheetData>
  <mergeCells count="3">
    <mergeCell ref="A5:E5"/>
    <mergeCell ref="A6:A7"/>
    <mergeCell ref="B6:E6"/>
  </mergeCells>
  <phoneticPr fontId="11" type="noConversion"/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H144"/>
  <sheetViews>
    <sheetView topLeftCell="D70" workbookViewId="0">
      <selection activeCell="H70" sqref="H1:P1048576"/>
    </sheetView>
  </sheetViews>
  <sheetFormatPr defaultRowHeight="13.5"/>
  <cols>
    <col min="1" max="1" width="14.375" customWidth="1"/>
    <col min="2" max="2" width="15.875" customWidth="1"/>
    <col min="3" max="3" width="20.625" customWidth="1"/>
    <col min="4" max="4" width="12.25" customWidth="1"/>
    <col min="5" max="5" width="15.625" customWidth="1"/>
    <col min="6" max="6" width="15.375" customWidth="1"/>
    <col min="7" max="7" width="17.375" customWidth="1"/>
  </cols>
  <sheetData>
    <row r="1" spans="1:7">
      <c r="A1" s="15" t="s">
        <v>171</v>
      </c>
      <c r="B1" s="43">
        <v>43389</v>
      </c>
    </row>
    <row r="2" spans="1:7">
      <c r="A2" s="15" t="s">
        <v>172</v>
      </c>
      <c r="B2" s="15" t="s">
        <v>173</v>
      </c>
    </row>
    <row r="3" spans="1:7">
      <c r="A3" s="15" t="s">
        <v>174</v>
      </c>
      <c r="B3" s="42" t="s">
        <v>176</v>
      </c>
    </row>
    <row r="4" spans="1:7">
      <c r="A4" s="15" t="s">
        <v>175</v>
      </c>
    </row>
    <row r="5" spans="1:7">
      <c r="A5" s="57" t="s">
        <v>145</v>
      </c>
      <c r="B5" s="58"/>
      <c r="C5" s="58"/>
      <c r="D5" s="58"/>
      <c r="E5" s="58"/>
    </row>
    <row r="6" spans="1:7">
      <c r="A6" s="58" t="s">
        <v>0</v>
      </c>
      <c r="B6" s="58" t="s">
        <v>1</v>
      </c>
      <c r="C6" s="58"/>
      <c r="D6" s="58"/>
      <c r="E6" s="58"/>
    </row>
    <row r="7" spans="1:7">
      <c r="A7" s="58"/>
      <c r="B7" s="1" t="s">
        <v>2</v>
      </c>
      <c r="C7" s="1" t="s">
        <v>3</v>
      </c>
      <c r="D7" t="s">
        <v>4</v>
      </c>
      <c r="E7" t="s">
        <v>5</v>
      </c>
      <c r="F7" t="s">
        <v>6</v>
      </c>
      <c r="G7" s="15" t="s">
        <v>144</v>
      </c>
    </row>
    <row r="8" spans="1:7">
      <c r="A8" t="s">
        <v>7</v>
      </c>
      <c r="B8" s="2">
        <v>0.31469999999999998</v>
      </c>
      <c r="C8" s="2">
        <v>0.2379</v>
      </c>
      <c r="D8" s="2">
        <v>0.32050000000000001</v>
      </c>
      <c r="E8" s="2">
        <f>AVERAGE(B8:D8)</f>
        <v>0.29103333333333331</v>
      </c>
      <c r="F8" s="2">
        <f>STDEV(B8:D8)</f>
        <v>4.6106109501164061E-2</v>
      </c>
      <c r="G8">
        <f>5*(E8-0.02)/0.011</f>
        <v>123.19696969696967</v>
      </c>
    </row>
    <row r="9" spans="1:7">
      <c r="A9" t="s">
        <v>8</v>
      </c>
      <c r="B9" s="2">
        <v>0.30409999999999998</v>
      </c>
      <c r="C9" s="2">
        <v>0.38150000000000001</v>
      </c>
      <c r="D9" s="2">
        <v>0.3165</v>
      </c>
      <c r="E9" s="2">
        <f t="shared" ref="E9:E72" si="0">AVERAGE(B9:D9)</f>
        <v>0.33403333333333335</v>
      </c>
      <c r="F9" s="2">
        <f t="shared" ref="F9:F72" si="1">STDEV(B9:D9)</f>
        <v>4.1572266396401172E-2</v>
      </c>
      <c r="G9">
        <f t="shared" ref="G9:G37" si="2">5*(E9-0.02)/0.011</f>
        <v>142.74242424242425</v>
      </c>
    </row>
    <row r="10" spans="1:7">
      <c r="A10" t="s">
        <v>9</v>
      </c>
      <c r="B10" s="2">
        <v>7.6200000000000004E-2</v>
      </c>
      <c r="C10" s="2">
        <v>9.7699999999999995E-2</v>
      </c>
      <c r="D10" s="2">
        <v>7.1800000000000003E-2</v>
      </c>
      <c r="E10" s="2">
        <f t="shared" si="0"/>
        <v>8.1900000000000001E-2</v>
      </c>
      <c r="F10" s="2">
        <f t="shared" si="1"/>
        <v>1.3858932137794711E-2</v>
      </c>
      <c r="G10">
        <f t="shared" si="2"/>
        <v>28.136363636363637</v>
      </c>
    </row>
    <row r="11" spans="1:7">
      <c r="A11" t="s">
        <v>10</v>
      </c>
      <c r="B11" s="2">
        <v>0.1128</v>
      </c>
      <c r="C11" s="2">
        <v>3.73E-2</v>
      </c>
      <c r="D11" s="2">
        <v>7.0699999999999999E-2</v>
      </c>
      <c r="E11" s="2">
        <f t="shared" si="0"/>
        <v>7.3599999999999999E-2</v>
      </c>
      <c r="F11" s="2">
        <f t="shared" si="1"/>
        <v>3.7833450807453442E-2</v>
      </c>
      <c r="G11">
        <f t="shared" si="2"/>
        <v>24.36363636363636</v>
      </c>
    </row>
    <row r="12" spans="1:7">
      <c r="A12" t="s">
        <v>11</v>
      </c>
      <c r="B12" s="2">
        <v>0.17530000000000001</v>
      </c>
      <c r="C12" s="2">
        <v>0.16800000000000001</v>
      </c>
      <c r="D12" s="2">
        <v>0.18229999999999999</v>
      </c>
      <c r="E12" s="2">
        <f t="shared" si="0"/>
        <v>0.17520000000000002</v>
      </c>
      <c r="F12" s="2">
        <f t="shared" si="1"/>
        <v>7.1505244562898923E-3</v>
      </c>
      <c r="G12">
        <f t="shared" si="2"/>
        <v>70.545454545454561</v>
      </c>
    </row>
    <row r="13" spans="1:7">
      <c r="A13" t="s">
        <v>12</v>
      </c>
      <c r="B13" s="2">
        <v>5.96E-2</v>
      </c>
      <c r="C13" s="2">
        <v>7.2400000000000006E-2</v>
      </c>
      <c r="D13" s="2">
        <v>4.5499999999999999E-2</v>
      </c>
      <c r="E13" s="2">
        <f t="shared" si="0"/>
        <v>5.9166666666666666E-2</v>
      </c>
      <c r="F13" s="2">
        <f t="shared" si="1"/>
        <v>1.3455234421344461E-2</v>
      </c>
      <c r="G13">
        <f t="shared" si="2"/>
        <v>17.803030303030308</v>
      </c>
    </row>
    <row r="14" spans="1:7">
      <c r="A14" t="s">
        <v>13</v>
      </c>
      <c r="B14" s="2">
        <v>0.27939999999999998</v>
      </c>
      <c r="C14" s="2">
        <v>0.15629999999999999</v>
      </c>
      <c r="D14" s="2">
        <v>7.1900000000000006E-2</v>
      </c>
      <c r="E14" s="2">
        <f t="shared" si="0"/>
        <v>0.16919999999999999</v>
      </c>
      <c r="F14" s="2">
        <f t="shared" si="1"/>
        <v>0.10434974844243754</v>
      </c>
      <c r="G14">
        <f t="shared" si="2"/>
        <v>67.818181818181827</v>
      </c>
    </row>
    <row r="15" spans="1:7">
      <c r="A15" t="s">
        <v>14</v>
      </c>
      <c r="B15" s="2">
        <v>0.70240000000000002</v>
      </c>
      <c r="C15" s="2">
        <v>0.75009999999999999</v>
      </c>
      <c r="D15" s="2">
        <v>0.81320000000000003</v>
      </c>
      <c r="E15" s="2">
        <f t="shared" si="0"/>
        <v>0.75523333333333342</v>
      </c>
      <c r="F15" s="2">
        <f t="shared" si="1"/>
        <v>5.5578083210320657E-2</v>
      </c>
      <c r="G15">
        <f t="shared" si="2"/>
        <v>334.19696969696975</v>
      </c>
    </row>
    <row r="16" spans="1:7">
      <c r="A16" t="s">
        <v>15</v>
      </c>
      <c r="B16" s="2">
        <v>0.15040000000000001</v>
      </c>
      <c r="C16" s="2">
        <v>0.1479</v>
      </c>
      <c r="D16" s="2">
        <v>0.12330000000000001</v>
      </c>
      <c r="E16" s="2">
        <f t="shared" si="0"/>
        <v>0.14053333333333334</v>
      </c>
      <c r="F16" s="2">
        <f t="shared" si="1"/>
        <v>1.4976759774174396E-2</v>
      </c>
      <c r="G16">
        <f t="shared" si="2"/>
        <v>54.787878787878796</v>
      </c>
    </row>
    <row r="17" spans="1:7">
      <c r="A17" t="s">
        <v>16</v>
      </c>
      <c r="B17" s="2">
        <v>0.3473</v>
      </c>
      <c r="C17" s="2">
        <v>0.20230000000000001</v>
      </c>
      <c r="D17" s="2">
        <v>0.38080000000000003</v>
      </c>
      <c r="E17" s="2">
        <f t="shared" si="0"/>
        <v>0.31013333333333332</v>
      </c>
      <c r="F17" s="2">
        <f t="shared" si="1"/>
        <v>9.4876674337443664E-2</v>
      </c>
      <c r="G17">
        <f t="shared" si="2"/>
        <v>131.87878787878788</v>
      </c>
    </row>
    <row r="18" spans="1:7">
      <c r="A18" s="24" t="s">
        <v>17</v>
      </c>
      <c r="B18" s="25">
        <v>2.8879999999999999</v>
      </c>
      <c r="C18" s="25">
        <v>3.12</v>
      </c>
      <c r="D18" s="25">
        <v>2.6194999999999999</v>
      </c>
      <c r="E18" s="25">
        <f t="shared" si="0"/>
        <v>2.875833333333333</v>
      </c>
      <c r="F18" s="25">
        <f t="shared" si="1"/>
        <v>0.25047172162409054</v>
      </c>
      <c r="G18" s="24">
        <f t="shared" si="2"/>
        <v>1298.1060606060605</v>
      </c>
    </row>
    <row r="19" spans="1:7">
      <c r="A19" t="s">
        <v>18</v>
      </c>
      <c r="B19" s="2">
        <v>0.1234</v>
      </c>
      <c r="C19" s="2">
        <v>0.1096</v>
      </c>
      <c r="D19" s="2">
        <v>3.2800000000000003E-2</v>
      </c>
      <c r="E19" s="2">
        <f t="shared" si="0"/>
        <v>8.8599999999999998E-2</v>
      </c>
      <c r="F19" s="2">
        <f t="shared" si="1"/>
        <v>4.8814342154739773E-2</v>
      </c>
      <c r="G19">
        <f t="shared" si="2"/>
        <v>31.18181818181818</v>
      </c>
    </row>
    <row r="20" spans="1:7">
      <c r="A20" t="s">
        <v>19</v>
      </c>
      <c r="B20" s="2">
        <v>5.67E-2</v>
      </c>
      <c r="C20" s="2">
        <v>4.3900000000000002E-2</v>
      </c>
      <c r="D20" s="2">
        <v>4.5600000000000002E-2</v>
      </c>
      <c r="E20" s="2">
        <f t="shared" si="0"/>
        <v>4.873333333333333E-2</v>
      </c>
      <c r="F20" s="2">
        <f t="shared" si="1"/>
        <v>6.9514986393822541E-3</v>
      </c>
      <c r="G20">
        <f t="shared" si="2"/>
        <v>13.060606060606059</v>
      </c>
    </row>
    <row r="21" spans="1:7">
      <c r="A21" t="s">
        <v>20</v>
      </c>
      <c r="B21" s="2">
        <v>4.7300000000000002E-2</v>
      </c>
      <c r="C21" s="2">
        <v>3.3300000000000003E-2</v>
      </c>
      <c r="D21" s="2">
        <v>4.3299999999999901E-2</v>
      </c>
      <c r="E21" s="2">
        <f t="shared" si="0"/>
        <v>4.1299999999999969E-2</v>
      </c>
      <c r="F21" s="2">
        <f t="shared" si="1"/>
        <v>7.211102550928006E-3</v>
      </c>
      <c r="G21">
        <f t="shared" si="2"/>
        <v>9.6818181818181674</v>
      </c>
    </row>
    <row r="22" spans="1:7">
      <c r="A22" t="s">
        <v>21</v>
      </c>
      <c r="B22" s="2">
        <v>0.70509999999999995</v>
      </c>
      <c r="C22" s="2">
        <v>0.57889999999999997</v>
      </c>
      <c r="D22" s="2">
        <v>0.5585</v>
      </c>
      <c r="E22" s="2">
        <f t="shared" si="0"/>
        <v>0.61416666666666664</v>
      </c>
      <c r="F22" s="2">
        <f t="shared" si="1"/>
        <v>7.9408395861731249E-2</v>
      </c>
      <c r="G22">
        <f t="shared" si="2"/>
        <v>270.07575757575756</v>
      </c>
    </row>
    <row r="23" spans="1:7">
      <c r="A23" t="s">
        <v>22</v>
      </c>
      <c r="B23" s="2">
        <v>0.70509999999999995</v>
      </c>
      <c r="C23" s="2">
        <v>0.57889999999999997</v>
      </c>
      <c r="D23" s="2">
        <v>0.5585</v>
      </c>
      <c r="E23" s="2">
        <f t="shared" si="0"/>
        <v>0.61416666666666664</v>
      </c>
      <c r="F23" s="2">
        <f t="shared" si="1"/>
        <v>7.9408395861731249E-2</v>
      </c>
      <c r="G23">
        <f t="shared" si="2"/>
        <v>270.07575757575756</v>
      </c>
    </row>
    <row r="24" spans="1:7">
      <c r="A24" t="s">
        <v>23</v>
      </c>
      <c r="B24" s="2">
        <v>0.10829999999999999</v>
      </c>
      <c r="C24" s="2">
        <v>0.19420000000000001</v>
      </c>
      <c r="D24" s="2">
        <v>0.1017</v>
      </c>
      <c r="E24" s="2">
        <f t="shared" si="0"/>
        <v>0.13473333333333334</v>
      </c>
      <c r="F24" s="2">
        <f t="shared" si="1"/>
        <v>5.160526458931624E-2</v>
      </c>
      <c r="G24">
        <f t="shared" si="2"/>
        <v>52.151515151515156</v>
      </c>
    </row>
    <row r="25" spans="1:7">
      <c r="A25" t="s">
        <v>24</v>
      </c>
      <c r="B25" s="2">
        <v>0.115</v>
      </c>
      <c r="C25" s="2">
        <v>5.7700000000000001E-2</v>
      </c>
      <c r="D25" s="2">
        <v>2.4E-2</v>
      </c>
      <c r="E25" s="2">
        <f t="shared" si="0"/>
        <v>6.5566666666666676E-2</v>
      </c>
      <c r="F25" s="2">
        <f t="shared" si="1"/>
        <v>4.6007209579948791E-2</v>
      </c>
      <c r="G25">
        <f t="shared" si="2"/>
        <v>20.712121212121215</v>
      </c>
    </row>
    <row r="26" spans="1:7">
      <c r="A26" t="s">
        <v>25</v>
      </c>
      <c r="B26" s="2">
        <v>1.32E-2</v>
      </c>
      <c r="C26" s="2">
        <v>3.5400000000000001E-2</v>
      </c>
      <c r="D26" s="2">
        <v>5.1999999999999998E-2</v>
      </c>
      <c r="E26" s="2">
        <f t="shared" si="0"/>
        <v>3.3533333333333332E-2</v>
      </c>
      <c r="F26" s="2">
        <f t="shared" si="1"/>
        <v>1.9467237434554849E-2</v>
      </c>
      <c r="G26">
        <f t="shared" si="2"/>
        <v>6.1515151515151505</v>
      </c>
    </row>
    <row r="27" spans="1:7">
      <c r="A27" t="s">
        <v>26</v>
      </c>
      <c r="B27" s="2">
        <v>7.0099999999999996E-2</v>
      </c>
      <c r="C27" s="2">
        <v>8.8200000000000001E-2</v>
      </c>
      <c r="D27" s="2">
        <v>5.4300000000000001E-2</v>
      </c>
      <c r="E27" s="2">
        <f t="shared" si="0"/>
        <v>7.0866666666666675E-2</v>
      </c>
      <c r="F27" s="2">
        <f t="shared" si="1"/>
        <v>1.6962998948692215E-2</v>
      </c>
      <c r="G27">
        <f t="shared" si="2"/>
        <v>23.121212121212125</v>
      </c>
    </row>
    <row r="28" spans="1:7">
      <c r="A28" t="s">
        <v>27</v>
      </c>
      <c r="B28" s="2">
        <v>2.8199999999999999E-2</v>
      </c>
      <c r="C28" s="2">
        <v>8.0100000000000005E-2</v>
      </c>
      <c r="D28" s="2">
        <v>3.5299999999999998E-2</v>
      </c>
      <c r="E28" s="2">
        <f t="shared" si="0"/>
        <v>4.7866666666666668E-2</v>
      </c>
      <c r="F28" s="2">
        <f t="shared" si="1"/>
        <v>2.8139710967480344E-2</v>
      </c>
      <c r="G28">
        <f t="shared" si="2"/>
        <v>12.666666666666668</v>
      </c>
    </row>
    <row r="29" spans="1:7">
      <c r="A29" t="s">
        <v>28</v>
      </c>
      <c r="B29" s="2">
        <v>0</v>
      </c>
      <c r="C29" s="2">
        <v>0</v>
      </c>
      <c r="D29" s="2">
        <v>0</v>
      </c>
      <c r="E29" s="2">
        <f t="shared" si="0"/>
        <v>0</v>
      </c>
      <c r="F29" s="2">
        <f t="shared" si="1"/>
        <v>0</v>
      </c>
      <c r="G29">
        <f t="shared" si="2"/>
        <v>-9.0909090909090917</v>
      </c>
    </row>
    <row r="30" spans="1:7">
      <c r="A30" t="s">
        <v>29</v>
      </c>
      <c r="B30" s="2">
        <v>7.8100000000000003E-2</v>
      </c>
      <c r="C30" s="2">
        <v>0.11119999999999999</v>
      </c>
      <c r="D30" s="2">
        <v>6.9099999999999995E-2</v>
      </c>
      <c r="E30" s="2">
        <f t="shared" si="0"/>
        <v>8.6133333333333326E-2</v>
      </c>
      <c r="F30" s="2">
        <f t="shared" si="1"/>
        <v>2.2169874454613717E-2</v>
      </c>
      <c r="G30">
        <f t="shared" si="2"/>
        <v>30.060606060606059</v>
      </c>
    </row>
    <row r="31" spans="1:7">
      <c r="A31" t="s">
        <v>30</v>
      </c>
      <c r="B31" s="2">
        <v>0</v>
      </c>
      <c r="C31" s="2">
        <v>0</v>
      </c>
      <c r="D31" s="2">
        <v>0</v>
      </c>
      <c r="E31" s="2">
        <f t="shared" si="0"/>
        <v>0</v>
      </c>
      <c r="F31" s="2">
        <f t="shared" si="1"/>
        <v>0</v>
      </c>
      <c r="G31">
        <f t="shared" si="2"/>
        <v>-9.0909090909090917</v>
      </c>
    </row>
    <row r="32" spans="1:7">
      <c r="A32" t="s">
        <v>31</v>
      </c>
      <c r="B32" s="2">
        <v>0</v>
      </c>
      <c r="C32" s="2">
        <v>0</v>
      </c>
      <c r="D32" s="2">
        <v>0</v>
      </c>
      <c r="E32" s="2">
        <f t="shared" si="0"/>
        <v>0</v>
      </c>
      <c r="F32" s="2">
        <f t="shared" si="1"/>
        <v>0</v>
      </c>
      <c r="G32">
        <f t="shared" si="2"/>
        <v>-9.0909090909090917</v>
      </c>
    </row>
    <row r="33" spans="1:7">
      <c r="A33" t="s">
        <v>32</v>
      </c>
      <c r="B33" s="2">
        <v>6.3500000000000001E-2</v>
      </c>
      <c r="C33" s="2">
        <v>3.9E-2</v>
      </c>
      <c r="D33" s="2">
        <v>3.1699999999999902E-2</v>
      </c>
      <c r="E33" s="2">
        <f t="shared" si="0"/>
        <v>4.4733333333333299E-2</v>
      </c>
      <c r="F33" s="2">
        <f t="shared" si="1"/>
        <v>1.6657230662187963E-2</v>
      </c>
      <c r="G33">
        <f t="shared" si="2"/>
        <v>11.242424242424228</v>
      </c>
    </row>
    <row r="34" spans="1:7">
      <c r="A34" t="s">
        <v>33</v>
      </c>
      <c r="B34" s="2">
        <v>0</v>
      </c>
      <c r="C34" s="2">
        <v>0</v>
      </c>
      <c r="D34" s="2">
        <v>0</v>
      </c>
      <c r="E34" s="2">
        <f t="shared" si="0"/>
        <v>0</v>
      </c>
      <c r="F34" s="2">
        <f t="shared" si="1"/>
        <v>0</v>
      </c>
      <c r="G34">
        <f t="shared" si="2"/>
        <v>-9.0909090909090917</v>
      </c>
    </row>
    <row r="35" spans="1:7">
      <c r="A35" t="s">
        <v>34</v>
      </c>
      <c r="B35" s="2">
        <v>0</v>
      </c>
      <c r="C35" s="2">
        <v>0</v>
      </c>
      <c r="D35" s="2">
        <v>0</v>
      </c>
      <c r="E35" s="2">
        <f t="shared" si="0"/>
        <v>0</v>
      </c>
      <c r="F35" s="2">
        <f t="shared" si="1"/>
        <v>0</v>
      </c>
      <c r="G35">
        <f t="shared" si="2"/>
        <v>-9.0909090909090917</v>
      </c>
    </row>
    <row r="36" spans="1:7">
      <c r="A36" t="s">
        <v>35</v>
      </c>
      <c r="B36" s="2">
        <v>0</v>
      </c>
      <c r="C36" s="2">
        <v>0</v>
      </c>
      <c r="D36" s="2">
        <v>0</v>
      </c>
      <c r="E36" s="2">
        <f t="shared" si="0"/>
        <v>0</v>
      </c>
      <c r="F36" s="2">
        <f t="shared" si="1"/>
        <v>0</v>
      </c>
      <c r="G36">
        <f t="shared" si="2"/>
        <v>-9.0909090909090917</v>
      </c>
    </row>
    <row r="37" spans="1:7">
      <c r="A37" t="s">
        <v>36</v>
      </c>
      <c r="B37" s="2">
        <v>0</v>
      </c>
      <c r="C37" s="2">
        <v>0</v>
      </c>
      <c r="D37" s="2">
        <v>0</v>
      </c>
      <c r="E37" s="2">
        <f t="shared" si="0"/>
        <v>0</v>
      </c>
      <c r="F37" s="2">
        <f t="shared" si="1"/>
        <v>0</v>
      </c>
      <c r="G37">
        <f t="shared" si="2"/>
        <v>-9.0909090909090917</v>
      </c>
    </row>
    <row r="38" spans="1:7">
      <c r="A38" t="s">
        <v>37</v>
      </c>
      <c r="B38" s="2">
        <v>0.27289999999999998</v>
      </c>
      <c r="C38" s="2">
        <v>0.24210000000000001</v>
      </c>
      <c r="D38" s="2">
        <v>0.14280000000000001</v>
      </c>
      <c r="E38" s="2">
        <f t="shared" si="0"/>
        <v>0.21926666666666669</v>
      </c>
      <c r="F38" s="2">
        <f t="shared" si="1"/>
        <v>6.7989141289865607E-2</v>
      </c>
      <c r="G38">
        <f>5*(E38-0.0067)/0.0073</f>
        <v>145.59360730593608</v>
      </c>
    </row>
    <row r="39" spans="1:7">
      <c r="A39" t="s">
        <v>38</v>
      </c>
      <c r="B39" s="2">
        <v>1.77E-2</v>
      </c>
      <c r="C39" s="2">
        <v>1.8599999999999998E-2</v>
      </c>
      <c r="D39" s="2">
        <v>2.9700000000000001E-2</v>
      </c>
      <c r="E39" s="2">
        <f t="shared" si="0"/>
        <v>2.2000000000000002E-2</v>
      </c>
      <c r="F39" s="2">
        <f t="shared" si="1"/>
        <v>6.6835619246027721E-3</v>
      </c>
      <c r="G39">
        <f t="shared" ref="G39:G67" si="3">5*(E39-0.0067)/0.0073</f>
        <v>10.479452054794523</v>
      </c>
    </row>
    <row r="40" spans="1:7">
      <c r="A40" t="s">
        <v>39</v>
      </c>
      <c r="B40" s="2">
        <v>2.6100000000000002E-2</v>
      </c>
      <c r="C40" s="2">
        <v>0.14030000000000001</v>
      </c>
      <c r="D40" s="2">
        <v>0.1069</v>
      </c>
      <c r="E40" s="2">
        <f t="shared" si="0"/>
        <v>9.11E-2</v>
      </c>
      <c r="F40" s="2">
        <f t="shared" si="1"/>
        <v>5.8716607531430154E-2</v>
      </c>
      <c r="G40">
        <f t="shared" si="3"/>
        <v>57.808219178082197</v>
      </c>
    </row>
    <row r="41" spans="1:7">
      <c r="A41" t="s">
        <v>40</v>
      </c>
      <c r="B41" s="2">
        <v>9.9699999999999997E-2</v>
      </c>
      <c r="C41" s="2">
        <v>8.0100000000000005E-2</v>
      </c>
      <c r="D41" s="2">
        <v>0.11070000000000001</v>
      </c>
      <c r="E41" s="2">
        <f t="shared" si="0"/>
        <v>9.6833333333333341E-2</v>
      </c>
      <c r="F41" s="2">
        <f t="shared" si="1"/>
        <v>1.5500107526508558E-2</v>
      </c>
      <c r="G41">
        <f t="shared" si="3"/>
        <v>61.735159817351601</v>
      </c>
    </row>
    <row r="42" spans="1:7">
      <c r="A42" t="s">
        <v>41</v>
      </c>
      <c r="B42" s="2">
        <v>3.0000000000000001E-3</v>
      </c>
      <c r="C42" s="2">
        <v>1.61E-2</v>
      </c>
      <c r="D42" s="2">
        <v>1.18E-2</v>
      </c>
      <c r="E42" s="2">
        <f t="shared" si="0"/>
        <v>1.0299999999999998E-2</v>
      </c>
      <c r="F42" s="2">
        <f t="shared" si="1"/>
        <v>6.677574409918622E-3</v>
      </c>
      <c r="G42">
        <f t="shared" si="3"/>
        <v>2.465753424657533</v>
      </c>
    </row>
    <row r="43" spans="1:7">
      <c r="A43" t="s">
        <v>42</v>
      </c>
      <c r="B43" s="2">
        <v>7.1499999999999994E-2</v>
      </c>
      <c r="C43" s="2">
        <v>7.3400000000000007E-2</v>
      </c>
      <c r="D43" s="2">
        <v>9.3700000000000006E-2</v>
      </c>
      <c r="E43" s="2">
        <f t="shared" si="0"/>
        <v>7.9533333333333331E-2</v>
      </c>
      <c r="F43" s="2">
        <f t="shared" si="1"/>
        <v>1.2305418860540034E-2</v>
      </c>
      <c r="G43">
        <f t="shared" si="3"/>
        <v>49.885844748858446</v>
      </c>
    </row>
    <row r="44" spans="1:7">
      <c r="A44" t="s">
        <v>43</v>
      </c>
      <c r="B44" s="2">
        <v>0.1351</v>
      </c>
      <c r="C44" s="2">
        <v>0.2014</v>
      </c>
      <c r="D44" s="2">
        <v>0.15909999999999999</v>
      </c>
      <c r="E44" s="2">
        <f t="shared" si="0"/>
        <v>0.16520000000000001</v>
      </c>
      <c r="F44" s="2">
        <f t="shared" si="1"/>
        <v>3.3568288606957541E-2</v>
      </c>
      <c r="G44">
        <f t="shared" si="3"/>
        <v>108.56164383561644</v>
      </c>
    </row>
    <row r="45" spans="1:7">
      <c r="A45" t="s">
        <v>44</v>
      </c>
      <c r="B45" s="2">
        <v>0.1835</v>
      </c>
      <c r="C45" s="2">
        <v>0.15579999999999999</v>
      </c>
      <c r="D45" s="2">
        <v>0.18229999999999999</v>
      </c>
      <c r="E45" s="2">
        <f t="shared" si="0"/>
        <v>0.17386666666666664</v>
      </c>
      <c r="F45" s="2">
        <f t="shared" si="1"/>
        <v>1.5657692465153979E-2</v>
      </c>
      <c r="G45">
        <f t="shared" si="3"/>
        <v>114.49771689497715</v>
      </c>
    </row>
    <row r="46" spans="1:7">
      <c r="A46" t="s">
        <v>45</v>
      </c>
      <c r="B46" s="2">
        <v>0.16370000000000001</v>
      </c>
      <c r="C46" s="2">
        <v>0.16839999999999999</v>
      </c>
      <c r="D46" s="2">
        <v>0.10630000000000001</v>
      </c>
      <c r="E46" s="2">
        <f t="shared" si="0"/>
        <v>0.14613333333333334</v>
      </c>
      <c r="F46" s="2">
        <f t="shared" si="1"/>
        <v>3.4576629872405631E-2</v>
      </c>
      <c r="G46">
        <f t="shared" si="3"/>
        <v>95.502283105022826</v>
      </c>
    </row>
    <row r="47" spans="1:7">
      <c r="A47" t="s">
        <v>46</v>
      </c>
      <c r="B47" s="2">
        <v>0.1013</v>
      </c>
      <c r="C47" s="2">
        <v>8.4400000000000003E-2</v>
      </c>
      <c r="D47" s="2">
        <v>9.5000000000000001E-2</v>
      </c>
      <c r="E47" s="2">
        <f t="shared" si="0"/>
        <v>9.3566666666666673E-2</v>
      </c>
      <c r="F47" s="2">
        <f t="shared" si="1"/>
        <v>8.5406869356822422E-3</v>
      </c>
      <c r="G47">
        <f t="shared" si="3"/>
        <v>59.497716894977174</v>
      </c>
    </row>
    <row r="48" spans="1:7">
      <c r="A48" s="24" t="s">
        <v>47</v>
      </c>
      <c r="B48" s="25">
        <v>1.2981</v>
      </c>
      <c r="C48" s="25">
        <v>1.0331999999999999</v>
      </c>
      <c r="D48" s="25">
        <v>1.2533000000000001</v>
      </c>
      <c r="E48" s="25">
        <f t="shared" si="0"/>
        <v>1.1948666666666667</v>
      </c>
      <c r="F48" s="25">
        <f t="shared" si="1"/>
        <v>0.14178802253128997</v>
      </c>
      <c r="G48" s="24">
        <f t="shared" si="3"/>
        <v>813.81278538812796</v>
      </c>
    </row>
    <row r="49" spans="1:7">
      <c r="A49" t="s">
        <v>48</v>
      </c>
      <c r="B49" s="2">
        <v>7.0800000000000002E-2</v>
      </c>
      <c r="C49" s="2">
        <v>6.25E-2</v>
      </c>
      <c r="D49" s="2">
        <v>6.0699999999999997E-2</v>
      </c>
      <c r="E49" s="2">
        <f t="shared" si="0"/>
        <v>6.4666666666666664E-2</v>
      </c>
      <c r="F49" s="2">
        <f t="shared" si="1"/>
        <v>5.3873308171425074E-3</v>
      </c>
      <c r="G49">
        <f t="shared" si="3"/>
        <v>39.703196347031962</v>
      </c>
    </row>
    <row r="50" spans="1:7">
      <c r="A50" t="s">
        <v>49</v>
      </c>
      <c r="B50" s="2">
        <v>3.9899999999999998E-2</v>
      </c>
      <c r="C50" s="2">
        <v>5.4100000000000002E-2</v>
      </c>
      <c r="D50" s="2">
        <v>1.83E-2</v>
      </c>
      <c r="E50" s="2">
        <f t="shared" si="0"/>
        <v>3.7433333333333332E-2</v>
      </c>
      <c r="F50" s="2">
        <f t="shared" si="1"/>
        <v>1.8027016761886401E-2</v>
      </c>
      <c r="G50">
        <f t="shared" si="3"/>
        <v>21.05022831050228</v>
      </c>
    </row>
    <row r="51" spans="1:7">
      <c r="A51" t="s">
        <v>50</v>
      </c>
      <c r="B51" s="2">
        <v>8.1199999999999994E-2</v>
      </c>
      <c r="C51" s="2">
        <v>7.46E-2</v>
      </c>
      <c r="D51" s="2">
        <v>8.8900000000000007E-2</v>
      </c>
      <c r="E51" s="2">
        <f t="shared" si="0"/>
        <v>8.1566666666666662E-2</v>
      </c>
      <c r="F51" s="2">
        <f t="shared" si="1"/>
        <v>7.1570478085124867E-3</v>
      </c>
      <c r="G51">
        <f t="shared" si="3"/>
        <v>51.278538812785385</v>
      </c>
    </row>
    <row r="52" spans="1:7">
      <c r="A52" t="s">
        <v>51</v>
      </c>
      <c r="B52" s="2">
        <v>9.11E-2</v>
      </c>
      <c r="C52" s="2">
        <v>9.3700000000000006E-2</v>
      </c>
      <c r="D52" s="2">
        <v>8.5300000000000001E-2</v>
      </c>
      <c r="E52" s="2">
        <f t="shared" si="0"/>
        <v>9.003333333333334E-2</v>
      </c>
      <c r="F52" s="2">
        <f t="shared" si="1"/>
        <v>4.3003875794320389E-3</v>
      </c>
      <c r="G52">
        <f t="shared" si="3"/>
        <v>57.077625570776263</v>
      </c>
    </row>
    <row r="53" spans="1:7">
      <c r="A53" t="s">
        <v>52</v>
      </c>
      <c r="B53" s="2">
        <v>0.1419</v>
      </c>
      <c r="C53" s="2">
        <v>0.1075</v>
      </c>
      <c r="D53" s="2">
        <v>0.1188</v>
      </c>
      <c r="E53" s="2">
        <f t="shared" si="0"/>
        <v>0.12273333333333335</v>
      </c>
      <c r="F53" s="2">
        <f t="shared" si="1"/>
        <v>1.7534062088783855E-2</v>
      </c>
      <c r="G53">
        <f t="shared" si="3"/>
        <v>79.474885844748869</v>
      </c>
    </row>
    <row r="54" spans="1:7">
      <c r="A54" s="31" t="s">
        <v>53</v>
      </c>
      <c r="B54" s="32">
        <v>1.8638999999999999</v>
      </c>
      <c r="C54" s="32">
        <v>2.1135999999999999</v>
      </c>
      <c r="D54" s="32">
        <v>1.9063000000000001</v>
      </c>
      <c r="E54" s="25">
        <f t="shared" si="0"/>
        <v>1.9612666666666667</v>
      </c>
      <c r="F54" s="32">
        <f t="shared" si="1"/>
        <v>0.13361707725187555</v>
      </c>
      <c r="G54" s="31">
        <f t="shared" si="3"/>
        <v>1338.744292237443</v>
      </c>
    </row>
    <row r="55" spans="1:7">
      <c r="A55" t="s">
        <v>54</v>
      </c>
      <c r="B55" s="2">
        <v>0</v>
      </c>
      <c r="C55" s="2">
        <v>0</v>
      </c>
      <c r="D55" s="2">
        <v>0</v>
      </c>
      <c r="E55" s="2">
        <f t="shared" si="0"/>
        <v>0</v>
      </c>
      <c r="F55" s="2">
        <f t="shared" si="1"/>
        <v>0</v>
      </c>
      <c r="G55">
        <f t="shared" si="3"/>
        <v>-4.5890410958904111</v>
      </c>
    </row>
    <row r="56" spans="1:7">
      <c r="A56" t="s">
        <v>55</v>
      </c>
      <c r="B56" s="2">
        <v>2.1299999999999999E-2</v>
      </c>
      <c r="C56" s="2">
        <v>6.1699999999999998E-2</v>
      </c>
      <c r="D56" s="2">
        <v>3.85E-2</v>
      </c>
      <c r="E56" s="2">
        <f t="shared" si="0"/>
        <v>4.0500000000000001E-2</v>
      </c>
      <c r="F56" s="2">
        <f t="shared" si="1"/>
        <v>2.0274121435958702E-2</v>
      </c>
      <c r="G56">
        <f t="shared" si="3"/>
        <v>23.150684931506852</v>
      </c>
    </row>
    <row r="57" spans="1:7">
      <c r="A57" t="s">
        <v>56</v>
      </c>
      <c r="B57" s="2">
        <v>0</v>
      </c>
      <c r="C57" s="2">
        <v>0</v>
      </c>
      <c r="D57" s="2">
        <v>0</v>
      </c>
      <c r="E57" s="2">
        <f t="shared" si="0"/>
        <v>0</v>
      </c>
      <c r="F57" s="2">
        <f t="shared" si="1"/>
        <v>0</v>
      </c>
      <c r="G57">
        <f t="shared" si="3"/>
        <v>-4.5890410958904111</v>
      </c>
    </row>
    <row r="58" spans="1:7">
      <c r="A58" t="s">
        <v>57</v>
      </c>
      <c r="B58" s="2">
        <v>1.60000000000002E-3</v>
      </c>
      <c r="C58" s="2">
        <v>1.9099999999999999E-2</v>
      </c>
      <c r="D58" s="2">
        <v>8.6E-3</v>
      </c>
      <c r="E58" s="2">
        <f t="shared" si="0"/>
        <v>9.7666666666666735E-3</v>
      </c>
      <c r="F58" s="2">
        <f t="shared" si="1"/>
        <v>8.8081401744825316E-3</v>
      </c>
      <c r="G58">
        <f t="shared" si="3"/>
        <v>2.1004566210045708</v>
      </c>
    </row>
    <row r="59" spans="1:7">
      <c r="A59" t="s">
        <v>58</v>
      </c>
      <c r="B59" s="2">
        <v>8.8000000000000005E-3</v>
      </c>
      <c r="C59" s="2">
        <v>2.8199999999999999E-2</v>
      </c>
      <c r="D59" s="2">
        <v>3.5799999999999998E-2</v>
      </c>
      <c r="E59" s="2">
        <f t="shared" si="0"/>
        <v>2.4266666666666669E-2</v>
      </c>
      <c r="F59" s="2">
        <f t="shared" si="1"/>
        <v>1.3923122255203152E-2</v>
      </c>
      <c r="G59">
        <f t="shared" si="3"/>
        <v>12.031963470319637</v>
      </c>
    </row>
    <row r="60" spans="1:7">
      <c r="A60" t="s">
        <v>59</v>
      </c>
      <c r="B60" s="2">
        <v>0.1095</v>
      </c>
      <c r="C60" s="2">
        <v>0.13869999999999999</v>
      </c>
      <c r="D60" s="2">
        <v>0.1313</v>
      </c>
      <c r="E60" s="2">
        <f t="shared" si="0"/>
        <v>0.12649999999999997</v>
      </c>
      <c r="F60" s="2">
        <f t="shared" si="1"/>
        <v>1.5180250327316918E-2</v>
      </c>
      <c r="G60">
        <f t="shared" si="3"/>
        <v>82.054794520547929</v>
      </c>
    </row>
    <row r="61" spans="1:7">
      <c r="A61" t="s">
        <v>60</v>
      </c>
      <c r="B61" s="2">
        <v>0.1091</v>
      </c>
      <c r="C61" s="2">
        <v>6.9900000000000004E-2</v>
      </c>
      <c r="D61" s="2">
        <v>0.1171</v>
      </c>
      <c r="E61" s="2">
        <f t="shared" si="0"/>
        <v>9.8699999999999996E-2</v>
      </c>
      <c r="F61" s="2">
        <f t="shared" si="1"/>
        <v>2.5260245446155131E-2</v>
      </c>
      <c r="G61">
        <f t="shared" si="3"/>
        <v>63.013698630136979</v>
      </c>
    </row>
    <row r="62" spans="1:7">
      <c r="A62" t="s">
        <v>61</v>
      </c>
      <c r="B62" s="2">
        <v>0</v>
      </c>
      <c r="C62" s="2">
        <v>0</v>
      </c>
      <c r="D62" s="2">
        <v>0</v>
      </c>
      <c r="E62" s="2">
        <f t="shared" si="0"/>
        <v>0</v>
      </c>
      <c r="F62" s="2">
        <f t="shared" si="1"/>
        <v>0</v>
      </c>
      <c r="G62">
        <f t="shared" si="3"/>
        <v>-4.5890410958904111</v>
      </c>
    </row>
    <row r="63" spans="1:7">
      <c r="A63" t="s">
        <v>62</v>
      </c>
      <c r="B63" s="2">
        <v>5.7000000000000002E-2</v>
      </c>
      <c r="C63" s="2">
        <v>2.06E-2</v>
      </c>
      <c r="D63" s="2">
        <v>4.7500000000000001E-2</v>
      </c>
      <c r="E63" s="2">
        <f t="shared" si="0"/>
        <v>4.1699999999999994E-2</v>
      </c>
      <c r="F63" s="2">
        <f t="shared" si="1"/>
        <v>1.8880413131073172E-2</v>
      </c>
      <c r="G63">
        <f t="shared" si="3"/>
        <v>23.972602739726025</v>
      </c>
    </row>
    <row r="64" spans="1:7">
      <c r="A64" t="s">
        <v>63</v>
      </c>
      <c r="B64" s="2">
        <v>2.4E-2</v>
      </c>
      <c r="C64" s="2">
        <v>3.7000000000000101E-3</v>
      </c>
      <c r="D64" s="2">
        <v>1.90000000000001E-3</v>
      </c>
      <c r="E64" s="2">
        <f t="shared" si="0"/>
        <v>9.8666666666666729E-3</v>
      </c>
      <c r="F64" s="2">
        <f t="shared" si="1"/>
        <v>1.2272869808375433E-2</v>
      </c>
      <c r="G64">
        <f t="shared" si="3"/>
        <v>2.1689497716895016</v>
      </c>
    </row>
    <row r="65" spans="1:7">
      <c r="A65" t="s">
        <v>64</v>
      </c>
      <c r="B65" s="2">
        <v>3.8199999999999998E-2</v>
      </c>
      <c r="C65" s="2">
        <v>6.6299999999999998E-2</v>
      </c>
      <c r="D65" s="2">
        <v>5.9200000000000003E-2</v>
      </c>
      <c r="E65" s="2">
        <f t="shared" si="0"/>
        <v>5.4566666666666673E-2</v>
      </c>
      <c r="F65" s="2">
        <f t="shared" si="1"/>
        <v>1.4611753260075692E-2</v>
      </c>
      <c r="G65">
        <f t="shared" si="3"/>
        <v>32.785388127853885</v>
      </c>
    </row>
    <row r="66" spans="1:7">
      <c r="A66" t="s">
        <v>65</v>
      </c>
      <c r="B66" s="2">
        <v>0</v>
      </c>
      <c r="C66" s="2">
        <v>0</v>
      </c>
      <c r="D66" s="2">
        <v>0</v>
      </c>
      <c r="E66" s="2">
        <f t="shared" si="0"/>
        <v>0</v>
      </c>
      <c r="F66" s="2">
        <f t="shared" si="1"/>
        <v>0</v>
      </c>
      <c r="G66">
        <f t="shared" si="3"/>
        <v>-4.5890410958904111</v>
      </c>
    </row>
    <row r="67" spans="1:7">
      <c r="A67" s="31" t="s">
        <v>66</v>
      </c>
      <c r="B67" s="32">
        <v>1.6488</v>
      </c>
      <c r="C67" s="32">
        <v>1.8413999999999999</v>
      </c>
      <c r="D67" s="32">
        <v>1.7601</v>
      </c>
      <c r="E67" s="25">
        <f t="shared" si="0"/>
        <v>1.7500999999999998</v>
      </c>
      <c r="F67" s="32">
        <f t="shared" si="1"/>
        <v>9.6688623943058355E-2</v>
      </c>
      <c r="G67" s="31">
        <f t="shared" si="3"/>
        <v>1194.1095890410957</v>
      </c>
    </row>
    <row r="68" spans="1:7">
      <c r="A68" t="s">
        <v>67</v>
      </c>
      <c r="B68" s="2">
        <v>0.14829999999999999</v>
      </c>
      <c r="C68" s="2">
        <v>6.0499999999999998E-2</v>
      </c>
      <c r="D68" s="2">
        <v>7.3499999999999996E-2</v>
      </c>
      <c r="E68" s="2">
        <f t="shared" si="0"/>
        <v>9.4100000000000003E-2</v>
      </c>
      <c r="F68" s="2">
        <f t="shared" si="1"/>
        <v>4.7386495966678079E-2</v>
      </c>
      <c r="G68">
        <f>5*(E68-0.0876)/0.0065</f>
        <v>5.0000000000000044</v>
      </c>
    </row>
    <row r="69" spans="1:7">
      <c r="A69" t="s">
        <v>68</v>
      </c>
      <c r="B69" s="2">
        <v>0</v>
      </c>
      <c r="C69" s="2">
        <v>0</v>
      </c>
      <c r="D69" s="2">
        <v>0</v>
      </c>
      <c r="E69" s="2">
        <f t="shared" si="0"/>
        <v>0</v>
      </c>
      <c r="F69" s="2">
        <f t="shared" si="1"/>
        <v>0</v>
      </c>
      <c r="G69">
        <f t="shared" ref="G69:G97" si="4">5*(E69-0.0876)/0.0065</f>
        <v>-67.384615384615387</v>
      </c>
    </row>
    <row r="70" spans="1:7">
      <c r="A70" t="s">
        <v>69</v>
      </c>
      <c r="B70" s="2">
        <v>0</v>
      </c>
      <c r="C70" s="2">
        <v>0</v>
      </c>
      <c r="D70" s="2">
        <v>0</v>
      </c>
      <c r="E70" s="2">
        <f t="shared" si="0"/>
        <v>0</v>
      </c>
      <c r="F70" s="2">
        <f t="shared" si="1"/>
        <v>0</v>
      </c>
      <c r="G70">
        <f t="shared" si="4"/>
        <v>-67.384615384615387</v>
      </c>
    </row>
    <row r="71" spans="1:7">
      <c r="A71" t="s">
        <v>70</v>
      </c>
      <c r="B71" s="2">
        <v>0</v>
      </c>
      <c r="C71" s="2">
        <v>0</v>
      </c>
      <c r="D71" s="2">
        <v>0</v>
      </c>
      <c r="E71" s="2">
        <f t="shared" si="0"/>
        <v>0</v>
      </c>
      <c r="F71" s="2">
        <f t="shared" si="1"/>
        <v>0</v>
      </c>
      <c r="G71">
        <f t="shared" si="4"/>
        <v>-67.384615384615387</v>
      </c>
    </row>
    <row r="72" spans="1:7">
      <c r="A72" t="s">
        <v>71</v>
      </c>
      <c r="B72" s="2">
        <v>0</v>
      </c>
      <c r="C72" s="2">
        <v>0</v>
      </c>
      <c r="D72" s="2">
        <v>0</v>
      </c>
      <c r="E72" s="2">
        <f t="shared" si="0"/>
        <v>0</v>
      </c>
      <c r="F72" s="2">
        <f t="shared" si="1"/>
        <v>0</v>
      </c>
      <c r="G72">
        <f t="shared" si="4"/>
        <v>-67.384615384615387</v>
      </c>
    </row>
    <row r="73" spans="1:7">
      <c r="A73" t="s">
        <v>72</v>
      </c>
      <c r="B73" s="2">
        <v>0</v>
      </c>
      <c r="C73" s="2">
        <v>0</v>
      </c>
      <c r="D73" s="2">
        <v>0</v>
      </c>
      <c r="E73" s="2">
        <f t="shared" ref="E73:E96" si="5">AVERAGE(B73:D73)</f>
        <v>0</v>
      </c>
      <c r="F73" s="2">
        <f t="shared" ref="F73:F97" si="6">STDEV(B73:D73)</f>
        <v>0</v>
      </c>
      <c r="G73">
        <f t="shared" si="4"/>
        <v>-67.384615384615387</v>
      </c>
    </row>
    <row r="74" spans="1:7">
      <c r="A74" t="s">
        <v>73</v>
      </c>
      <c r="B74" s="2">
        <v>0.01</v>
      </c>
      <c r="C74" s="2">
        <v>4.6100000000000002E-2</v>
      </c>
      <c r="D74" s="2">
        <v>0.03</v>
      </c>
      <c r="E74" s="2">
        <f t="shared" si="5"/>
        <v>2.8700000000000003E-2</v>
      </c>
      <c r="F74" s="2">
        <f t="shared" si="6"/>
        <v>1.8085076720876791E-2</v>
      </c>
      <c r="G74">
        <f t="shared" si="4"/>
        <v>-45.307692307692307</v>
      </c>
    </row>
    <row r="75" spans="1:7">
      <c r="A75" s="31" t="s">
        <v>74</v>
      </c>
      <c r="B75" s="32">
        <v>1.5592999999999999</v>
      </c>
      <c r="C75" s="32">
        <v>1.6201000000000001</v>
      </c>
      <c r="D75" s="32">
        <v>1.7342</v>
      </c>
      <c r="E75" s="25">
        <f t="shared" si="5"/>
        <v>1.6378666666666668</v>
      </c>
      <c r="F75" s="32">
        <f t="shared" si="6"/>
        <v>8.8793261756351369E-2</v>
      </c>
      <c r="G75" s="31">
        <f t="shared" si="4"/>
        <v>1192.5128205128208</v>
      </c>
    </row>
    <row r="76" spans="1:7">
      <c r="A76" s="31" t="s">
        <v>75</v>
      </c>
      <c r="B76" s="32">
        <v>2.2016</v>
      </c>
      <c r="C76" s="32">
        <v>2.2507000000000001</v>
      </c>
      <c r="D76" s="32">
        <v>2.1627999999999998</v>
      </c>
      <c r="E76" s="25">
        <f t="shared" si="5"/>
        <v>2.2050333333333332</v>
      </c>
      <c r="F76" s="32">
        <f t="shared" si="6"/>
        <v>4.405046348602188E-2</v>
      </c>
      <c r="G76" s="31">
        <f t="shared" si="4"/>
        <v>1628.7948717948716</v>
      </c>
    </row>
    <row r="77" spans="1:7">
      <c r="A77" s="31" t="s">
        <v>76</v>
      </c>
      <c r="B77" s="32">
        <v>2.2242999999999999</v>
      </c>
      <c r="C77" s="32">
        <v>2.2555000000000001</v>
      </c>
      <c r="D77" s="32">
        <v>2.2010999999999998</v>
      </c>
      <c r="E77" s="25">
        <f t="shared" si="5"/>
        <v>2.2269666666666663</v>
      </c>
      <c r="F77" s="32">
        <f t="shared" si="6"/>
        <v>2.7297863164235759E-2</v>
      </c>
      <c r="G77" s="31">
        <f t="shared" si="4"/>
        <v>1645.6666666666663</v>
      </c>
    </row>
    <row r="78" spans="1:7">
      <c r="A78" t="s">
        <v>77</v>
      </c>
      <c r="B78" s="2">
        <v>0</v>
      </c>
      <c r="C78" s="2">
        <v>0</v>
      </c>
      <c r="D78" s="2">
        <v>0</v>
      </c>
      <c r="E78" s="2">
        <f t="shared" si="5"/>
        <v>0</v>
      </c>
      <c r="F78" s="2">
        <f t="shared" si="6"/>
        <v>0</v>
      </c>
      <c r="G78">
        <f t="shared" si="4"/>
        <v>-67.384615384615387</v>
      </c>
    </row>
    <row r="79" spans="1:7">
      <c r="A79" t="s">
        <v>78</v>
      </c>
      <c r="B79" s="2">
        <v>0</v>
      </c>
      <c r="C79" s="2">
        <v>0</v>
      </c>
      <c r="D79" s="2">
        <v>0</v>
      </c>
      <c r="E79" s="2">
        <f t="shared" si="5"/>
        <v>0</v>
      </c>
      <c r="F79" s="2">
        <f t="shared" si="6"/>
        <v>0</v>
      </c>
      <c r="G79">
        <f t="shared" si="4"/>
        <v>-67.384615384615387</v>
      </c>
    </row>
    <row r="80" spans="1:7">
      <c r="A80" t="s">
        <v>79</v>
      </c>
      <c r="B80" s="2">
        <v>0</v>
      </c>
      <c r="C80" s="2">
        <v>0</v>
      </c>
      <c r="D80" s="2">
        <v>0</v>
      </c>
      <c r="E80" s="2">
        <f t="shared" si="5"/>
        <v>0</v>
      </c>
      <c r="F80" s="2">
        <f t="shared" si="6"/>
        <v>0</v>
      </c>
      <c r="G80">
        <f t="shared" si="4"/>
        <v>-67.384615384615387</v>
      </c>
    </row>
    <row r="81" spans="1:7">
      <c r="A81" t="s">
        <v>80</v>
      </c>
      <c r="B81" s="2">
        <v>0</v>
      </c>
      <c r="C81" s="2">
        <v>0</v>
      </c>
      <c r="D81" s="2">
        <v>0</v>
      </c>
      <c r="E81" s="2">
        <f t="shared" si="5"/>
        <v>0</v>
      </c>
      <c r="F81" s="2">
        <f t="shared" si="6"/>
        <v>0</v>
      </c>
      <c r="G81">
        <f t="shared" si="4"/>
        <v>-67.384615384615387</v>
      </c>
    </row>
    <row r="82" spans="1:7">
      <c r="A82" t="s">
        <v>81</v>
      </c>
      <c r="B82" s="2">
        <v>4.4699999999999997E-2</v>
      </c>
      <c r="C82" s="2">
        <v>8.2699999999999996E-2</v>
      </c>
      <c r="D82" s="2">
        <v>4.9099999999999998E-2</v>
      </c>
      <c r="E82" s="2">
        <f t="shared" si="5"/>
        <v>5.8833333333333328E-2</v>
      </c>
      <c r="F82" s="2">
        <f t="shared" si="6"/>
        <v>2.0785892651828383E-2</v>
      </c>
      <c r="G82">
        <f t="shared" si="4"/>
        <v>-22.128205128205131</v>
      </c>
    </row>
    <row r="83" spans="1:7">
      <c r="A83" t="s">
        <v>82</v>
      </c>
      <c r="B83" s="2">
        <v>5.6099999999999997E-2</v>
      </c>
      <c r="C83" s="2">
        <v>3.9E-2</v>
      </c>
      <c r="D83" s="2">
        <v>6.9800000000000001E-2</v>
      </c>
      <c r="E83" s="2">
        <f t="shared" si="5"/>
        <v>5.4966666666666664E-2</v>
      </c>
      <c r="F83" s="2">
        <f t="shared" si="6"/>
        <v>1.5431245359119069E-2</v>
      </c>
      <c r="G83">
        <f t="shared" si="4"/>
        <v>-25.102564102564106</v>
      </c>
    </row>
    <row r="84" spans="1:7">
      <c r="A84" t="s">
        <v>83</v>
      </c>
      <c r="B84" s="2">
        <v>0</v>
      </c>
      <c r="C84" s="2">
        <v>0</v>
      </c>
      <c r="D84" s="2">
        <v>0</v>
      </c>
      <c r="E84" s="2">
        <f t="shared" si="5"/>
        <v>0</v>
      </c>
      <c r="F84" s="2">
        <f t="shared" si="6"/>
        <v>0</v>
      </c>
      <c r="G84">
        <f t="shared" si="4"/>
        <v>-67.384615384615387</v>
      </c>
    </row>
    <row r="85" spans="1:7">
      <c r="A85" t="s">
        <v>84</v>
      </c>
      <c r="B85" s="2">
        <v>0</v>
      </c>
      <c r="C85" s="2">
        <v>0</v>
      </c>
      <c r="D85" s="2">
        <v>0</v>
      </c>
      <c r="E85" s="2">
        <f t="shared" si="5"/>
        <v>0</v>
      </c>
      <c r="F85" s="2">
        <f t="shared" si="6"/>
        <v>0</v>
      </c>
      <c r="G85">
        <f t="shared" si="4"/>
        <v>-67.384615384615387</v>
      </c>
    </row>
    <row r="86" spans="1:7">
      <c r="A86" t="s">
        <v>85</v>
      </c>
      <c r="B86" s="2">
        <v>0</v>
      </c>
      <c r="C86" s="2">
        <v>0</v>
      </c>
      <c r="D86" s="2">
        <v>0</v>
      </c>
      <c r="E86" s="2">
        <f t="shared" si="5"/>
        <v>0</v>
      </c>
      <c r="F86" s="2">
        <f t="shared" si="6"/>
        <v>0</v>
      </c>
      <c r="G86">
        <f t="shared" si="4"/>
        <v>-67.384615384615387</v>
      </c>
    </row>
    <row r="87" spans="1:7">
      <c r="A87" t="s">
        <v>86</v>
      </c>
      <c r="B87" s="2">
        <v>0</v>
      </c>
      <c r="C87" s="2">
        <v>0</v>
      </c>
      <c r="D87" s="2">
        <v>0</v>
      </c>
      <c r="E87" s="2">
        <f t="shared" si="5"/>
        <v>0</v>
      </c>
      <c r="F87" s="2">
        <f t="shared" si="6"/>
        <v>0</v>
      </c>
      <c r="G87">
        <f t="shared" si="4"/>
        <v>-67.384615384615387</v>
      </c>
    </row>
    <row r="88" spans="1:7">
      <c r="A88" t="s">
        <v>87</v>
      </c>
      <c r="B88" s="2">
        <v>0</v>
      </c>
      <c r="C88" s="2">
        <v>0</v>
      </c>
      <c r="D88" s="2">
        <v>0</v>
      </c>
      <c r="E88" s="2">
        <f t="shared" si="5"/>
        <v>0</v>
      </c>
      <c r="F88" s="2">
        <f t="shared" si="6"/>
        <v>0</v>
      </c>
      <c r="G88">
        <f t="shared" si="4"/>
        <v>-67.384615384615387</v>
      </c>
    </row>
    <row r="89" spans="1:7">
      <c r="A89" t="s">
        <v>88</v>
      </c>
      <c r="B89" s="2">
        <v>0.7903</v>
      </c>
      <c r="C89" s="2">
        <v>0.72419999999999995</v>
      </c>
      <c r="D89" s="2">
        <v>0.91869999999999996</v>
      </c>
      <c r="E89" s="2">
        <f t="shared" si="5"/>
        <v>0.8110666666666666</v>
      </c>
      <c r="F89" s="2">
        <f t="shared" si="6"/>
        <v>9.8898955168056829E-2</v>
      </c>
      <c r="G89">
        <f t="shared" si="4"/>
        <v>556.51282051282044</v>
      </c>
    </row>
    <row r="90" spans="1:7">
      <c r="A90" t="s">
        <v>89</v>
      </c>
      <c r="B90" s="2">
        <v>8.8000000000000005E-3</v>
      </c>
      <c r="C90" s="2">
        <v>1.9300000000000001E-2</v>
      </c>
      <c r="D90" s="2">
        <v>1.8100000000000002E-2</v>
      </c>
      <c r="E90" s="2">
        <f t="shared" si="5"/>
        <v>1.5400000000000002E-2</v>
      </c>
      <c r="F90" s="2">
        <f t="shared" si="6"/>
        <v>5.7471732182004078E-3</v>
      </c>
      <c r="G90">
        <f t="shared" si="4"/>
        <v>-55.53846153846154</v>
      </c>
    </row>
    <row r="91" spans="1:7">
      <c r="A91" t="s">
        <v>90</v>
      </c>
      <c r="B91" s="2">
        <v>0</v>
      </c>
      <c r="C91" s="2">
        <v>0</v>
      </c>
      <c r="D91" s="2">
        <v>0</v>
      </c>
      <c r="E91" s="2">
        <f t="shared" si="5"/>
        <v>0</v>
      </c>
      <c r="F91" s="2">
        <f t="shared" si="6"/>
        <v>0</v>
      </c>
      <c r="G91">
        <f t="shared" si="4"/>
        <v>-67.384615384615387</v>
      </c>
    </row>
    <row r="92" spans="1:7">
      <c r="A92" s="31" t="s">
        <v>91</v>
      </c>
      <c r="B92" s="32">
        <v>1.9919</v>
      </c>
      <c r="C92" s="32">
        <v>2.0152999999999999</v>
      </c>
      <c r="D92" s="32">
        <v>2.0943000000000001</v>
      </c>
      <c r="E92" s="25">
        <f t="shared" si="5"/>
        <v>2.0338333333333334</v>
      </c>
      <c r="F92" s="32">
        <f t="shared" si="6"/>
        <v>5.3656810689169561E-2</v>
      </c>
      <c r="G92" s="31">
        <f t="shared" si="4"/>
        <v>1497.1025641025642</v>
      </c>
    </row>
    <row r="93" spans="1:7">
      <c r="A93" t="s">
        <v>92</v>
      </c>
      <c r="B93" s="2">
        <v>0.18909999999999999</v>
      </c>
      <c r="C93" s="2">
        <v>0.17269999999999999</v>
      </c>
      <c r="D93" s="2">
        <v>0.1457</v>
      </c>
      <c r="E93" s="2">
        <f t="shared" si="5"/>
        <v>0.16916666666666669</v>
      </c>
      <c r="F93" s="2">
        <f t="shared" si="6"/>
        <v>2.1914683053453593E-2</v>
      </c>
      <c r="G93">
        <f t="shared" si="4"/>
        <v>62.743589743589766</v>
      </c>
    </row>
    <row r="94" spans="1:7">
      <c r="A94" t="s">
        <v>93</v>
      </c>
      <c r="B94" s="2">
        <v>0</v>
      </c>
      <c r="C94" s="2">
        <v>0</v>
      </c>
      <c r="D94" s="2">
        <v>0</v>
      </c>
      <c r="E94" s="2">
        <f t="shared" si="5"/>
        <v>0</v>
      </c>
      <c r="F94" s="2">
        <f t="shared" si="6"/>
        <v>0</v>
      </c>
      <c r="G94">
        <f t="shared" si="4"/>
        <v>-67.384615384615387</v>
      </c>
    </row>
    <row r="95" spans="1:7">
      <c r="A95" t="s">
        <v>94</v>
      </c>
      <c r="B95" s="2">
        <v>0</v>
      </c>
      <c r="C95" s="2">
        <v>0</v>
      </c>
      <c r="D95" s="2">
        <v>0</v>
      </c>
      <c r="E95" s="2">
        <f t="shared" si="5"/>
        <v>0</v>
      </c>
      <c r="F95" s="2">
        <f t="shared" si="6"/>
        <v>0</v>
      </c>
      <c r="G95">
        <f t="shared" si="4"/>
        <v>-67.384615384615387</v>
      </c>
    </row>
    <row r="96" spans="1:7">
      <c r="A96" t="s">
        <v>95</v>
      </c>
      <c r="B96" s="2">
        <v>0</v>
      </c>
      <c r="C96" s="2">
        <v>0</v>
      </c>
      <c r="D96" s="2">
        <v>0</v>
      </c>
      <c r="E96" s="2">
        <f t="shared" si="5"/>
        <v>0</v>
      </c>
      <c r="F96" s="2">
        <f t="shared" si="6"/>
        <v>0</v>
      </c>
      <c r="G96">
        <f t="shared" si="4"/>
        <v>-67.384615384615387</v>
      </c>
    </row>
    <row r="97" spans="1:8">
      <c r="A97" t="s">
        <v>96</v>
      </c>
      <c r="B97" s="2">
        <v>0</v>
      </c>
      <c r="C97" s="2">
        <v>0</v>
      </c>
      <c r="D97" s="2">
        <v>0</v>
      </c>
      <c r="E97" s="2">
        <f>AVERAGE(B97:D97)</f>
        <v>0</v>
      </c>
      <c r="F97" s="2">
        <f t="shared" si="6"/>
        <v>0</v>
      </c>
      <c r="G97">
        <f t="shared" si="4"/>
        <v>-67.384615384615387</v>
      </c>
    </row>
    <row r="99" spans="1:8" ht="24">
      <c r="A99" s="18" t="s">
        <v>99</v>
      </c>
      <c r="B99">
        <v>0</v>
      </c>
      <c r="C99">
        <v>10</v>
      </c>
      <c r="D99">
        <v>20</v>
      </c>
      <c r="E99">
        <v>40</v>
      </c>
      <c r="F99">
        <v>80</v>
      </c>
      <c r="G99">
        <v>160</v>
      </c>
    </row>
    <row r="100" spans="1:8">
      <c r="A100" s="16" t="s">
        <v>1</v>
      </c>
      <c r="B100">
        <v>0</v>
      </c>
      <c r="C100">
        <v>0.1019</v>
      </c>
      <c r="D100">
        <v>0.1817</v>
      </c>
      <c r="E100">
        <v>0.47360000000000002</v>
      </c>
      <c r="F100">
        <v>1.0782</v>
      </c>
      <c r="G100">
        <v>1.7008000000000001</v>
      </c>
    </row>
    <row r="101" spans="1:8">
      <c r="A101" s="16" t="s">
        <v>1</v>
      </c>
      <c r="B101">
        <v>0</v>
      </c>
      <c r="C101">
        <v>6.3899999999999998E-2</v>
      </c>
      <c r="D101">
        <v>0.14829999999999999</v>
      </c>
      <c r="E101">
        <v>0.31619999999999998</v>
      </c>
      <c r="F101">
        <v>0.61080000000000001</v>
      </c>
      <c r="G101">
        <v>1.1568000000000001</v>
      </c>
    </row>
    <row r="102" spans="1:8">
      <c r="A102" s="16" t="s">
        <v>1</v>
      </c>
      <c r="B102">
        <v>0</v>
      </c>
      <c r="C102">
        <v>0.1431</v>
      </c>
      <c r="D102">
        <v>0.27860000000000001</v>
      </c>
      <c r="E102">
        <v>0.32619999999999999</v>
      </c>
      <c r="F102">
        <v>0.71789999999999998</v>
      </c>
      <c r="G102">
        <v>1.0622</v>
      </c>
    </row>
    <row r="104" spans="1:8">
      <c r="A104" t="s">
        <v>184</v>
      </c>
    </row>
    <row r="105" spans="1:8">
      <c r="A105">
        <v>0</v>
      </c>
      <c r="B105">
        <v>10</v>
      </c>
      <c r="C105">
        <v>20</v>
      </c>
      <c r="D105">
        <v>40</v>
      </c>
      <c r="E105">
        <v>80</v>
      </c>
      <c r="F105">
        <v>160</v>
      </c>
      <c r="H105">
        <v>160</v>
      </c>
    </row>
    <row r="106" spans="1:8">
      <c r="A106">
        <v>0</v>
      </c>
      <c r="B106">
        <v>0.1019</v>
      </c>
      <c r="C106">
        <v>0.1817</v>
      </c>
      <c r="D106">
        <v>0.47360000000000002</v>
      </c>
      <c r="E106">
        <v>1.0782</v>
      </c>
      <c r="F106">
        <v>1.7008000000000001</v>
      </c>
      <c r="H106">
        <v>1.1568000000000001</v>
      </c>
    </row>
    <row r="109" spans="1:8">
      <c r="A109">
        <v>0</v>
      </c>
      <c r="B109">
        <v>0</v>
      </c>
    </row>
    <row r="110" spans="1:8">
      <c r="A110">
        <v>10</v>
      </c>
      <c r="B110">
        <v>0.1019</v>
      </c>
    </row>
    <row r="111" spans="1:8">
      <c r="A111">
        <v>20</v>
      </c>
      <c r="B111">
        <v>0.1817</v>
      </c>
    </row>
    <row r="112" spans="1:8">
      <c r="A112">
        <v>40</v>
      </c>
      <c r="B112">
        <v>0.47360000000000002</v>
      </c>
    </row>
    <row r="113" spans="1:2">
      <c r="A113">
        <v>80</v>
      </c>
      <c r="B113">
        <v>1.0782</v>
      </c>
    </row>
    <row r="114" spans="1:2">
      <c r="A114">
        <v>160</v>
      </c>
      <c r="B114">
        <v>1.7008000000000001</v>
      </c>
    </row>
    <row r="123" spans="1:2">
      <c r="A123">
        <v>0</v>
      </c>
      <c r="B123">
        <v>0</v>
      </c>
    </row>
    <row r="124" spans="1:2">
      <c r="A124">
        <v>10</v>
      </c>
      <c r="B124">
        <v>6.3899999999999998E-2</v>
      </c>
    </row>
    <row r="125" spans="1:2">
      <c r="A125">
        <v>20</v>
      </c>
      <c r="B125">
        <v>0.14829999999999999</v>
      </c>
    </row>
    <row r="126" spans="1:2">
      <c r="A126">
        <v>40</v>
      </c>
      <c r="B126">
        <v>0.31619999999999998</v>
      </c>
    </row>
    <row r="127" spans="1:2">
      <c r="A127">
        <v>80</v>
      </c>
      <c r="B127">
        <v>0.61080000000000001</v>
      </c>
    </row>
    <row r="128" spans="1:2">
      <c r="A128">
        <v>160</v>
      </c>
      <c r="B128">
        <v>1.1568000000000001</v>
      </c>
    </row>
    <row r="139" spans="1:2">
      <c r="A139">
        <v>0</v>
      </c>
      <c r="B139">
        <v>0</v>
      </c>
    </row>
    <row r="140" spans="1:2">
      <c r="A140">
        <v>10</v>
      </c>
      <c r="B140">
        <v>0.1431</v>
      </c>
    </row>
    <row r="141" spans="1:2">
      <c r="A141">
        <v>20</v>
      </c>
      <c r="B141">
        <v>0.27860000000000001</v>
      </c>
    </row>
    <row r="142" spans="1:2">
      <c r="A142">
        <v>40</v>
      </c>
      <c r="B142">
        <v>0.32619999999999999</v>
      </c>
    </row>
    <row r="143" spans="1:2">
      <c r="A143">
        <v>80</v>
      </c>
      <c r="B143">
        <v>0.71789999999999998</v>
      </c>
    </row>
    <row r="144" spans="1:2">
      <c r="A144">
        <v>160</v>
      </c>
      <c r="B144">
        <v>1.0622</v>
      </c>
    </row>
  </sheetData>
  <mergeCells count="3">
    <mergeCell ref="A5:E5"/>
    <mergeCell ref="A6:A7"/>
    <mergeCell ref="B6:E6"/>
  </mergeCells>
  <phoneticPr fontId="11" type="noConversion"/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K140"/>
  <sheetViews>
    <sheetView topLeftCell="A64" workbookViewId="0">
      <selection activeCell="G135" sqref="G135"/>
    </sheetView>
  </sheetViews>
  <sheetFormatPr defaultRowHeight="13.5"/>
  <cols>
    <col min="1" max="1" width="18.875" customWidth="1"/>
    <col min="2" max="2" width="24.25" customWidth="1"/>
    <col min="3" max="3" width="17.375" customWidth="1"/>
    <col min="4" max="4" width="14.25" customWidth="1"/>
    <col min="5" max="5" width="17.125" customWidth="1"/>
    <col min="6" max="6" width="14.5" customWidth="1"/>
    <col min="7" max="7" width="19.5" customWidth="1"/>
  </cols>
  <sheetData>
    <row r="1" spans="1:11">
      <c r="A1" s="15" t="s">
        <v>171</v>
      </c>
      <c r="B1" s="43">
        <v>43390</v>
      </c>
    </row>
    <row r="2" spans="1:11">
      <c r="A2" s="15" t="s">
        <v>172</v>
      </c>
      <c r="B2" s="15" t="s">
        <v>173</v>
      </c>
    </row>
    <row r="3" spans="1:11">
      <c r="A3" s="15" t="s">
        <v>174</v>
      </c>
      <c r="B3" s="42" t="s">
        <v>176</v>
      </c>
    </row>
    <row r="4" spans="1:11">
      <c r="A4" s="15" t="s">
        <v>175</v>
      </c>
    </row>
    <row r="5" spans="1:11">
      <c r="A5" s="57" t="s">
        <v>151</v>
      </c>
      <c r="B5" s="59"/>
      <c r="C5" s="59"/>
      <c r="D5" s="59"/>
      <c r="E5" s="59"/>
      <c r="F5" s="59"/>
    </row>
    <row r="6" spans="1:11">
      <c r="A6" s="58" t="s">
        <v>0</v>
      </c>
      <c r="B6" s="58" t="s">
        <v>1</v>
      </c>
      <c r="C6" s="58"/>
      <c r="D6" s="58"/>
      <c r="E6" s="58"/>
    </row>
    <row r="7" spans="1:11">
      <c r="A7" s="58"/>
      <c r="B7" t="s">
        <v>2</v>
      </c>
      <c r="C7" t="s">
        <v>3</v>
      </c>
      <c r="D7" t="s">
        <v>4</v>
      </c>
      <c r="E7" t="s">
        <v>5</v>
      </c>
      <c r="F7" s="15" t="s">
        <v>146</v>
      </c>
      <c r="G7" s="15" t="s">
        <v>144</v>
      </c>
    </row>
    <row r="8" spans="1:11">
      <c r="A8" t="s">
        <v>7</v>
      </c>
      <c r="B8" s="2">
        <v>0.12230000000000001</v>
      </c>
      <c r="C8" s="2">
        <v>8.1900000000000001E-2</v>
      </c>
      <c r="D8" s="2">
        <v>5.7599999999999998E-2</v>
      </c>
      <c r="E8" s="2">
        <f>AVERAGE(B8:D8)</f>
        <v>8.7266666666666659E-2</v>
      </c>
      <c r="F8" s="2">
        <f>STDEV(B8:D8)</f>
        <v>3.2682156191618315E-2</v>
      </c>
      <c r="G8">
        <f>5*(E8-0.0094)/0.0017</f>
        <v>229.01960784313721</v>
      </c>
      <c r="K8" s="15" t="s">
        <v>147</v>
      </c>
    </row>
    <row r="9" spans="1:11">
      <c r="A9" t="s">
        <v>8</v>
      </c>
      <c r="B9" s="2">
        <v>0.1113</v>
      </c>
      <c r="C9" s="2">
        <v>9.69E-2</v>
      </c>
      <c r="D9" s="2">
        <v>8.5699999999999998E-2</v>
      </c>
      <c r="E9" s="2">
        <f t="shared" ref="E9:E72" si="0">AVERAGE(B9:D9)</f>
        <v>9.796666666666666E-2</v>
      </c>
      <c r="F9" s="2">
        <f t="shared" ref="F9:F63" si="1">STDEV(B9:D9)</f>
        <v>1.283329004321704E-2</v>
      </c>
      <c r="G9">
        <f t="shared" ref="G9:G37" si="2">5*(E9-0.0094)/0.0017</f>
        <v>260.49019607843138</v>
      </c>
      <c r="K9" s="15" t="s">
        <v>148</v>
      </c>
    </row>
    <row r="10" spans="1:11">
      <c r="A10" t="s">
        <v>9</v>
      </c>
      <c r="B10" s="2">
        <v>0</v>
      </c>
      <c r="C10" s="2">
        <v>0</v>
      </c>
      <c r="D10" s="2">
        <v>0</v>
      </c>
      <c r="E10" s="2">
        <f t="shared" si="0"/>
        <v>0</v>
      </c>
      <c r="F10" s="2">
        <f t="shared" si="1"/>
        <v>0</v>
      </c>
      <c r="G10">
        <f t="shared" si="2"/>
        <v>-27.647058823529413</v>
      </c>
    </row>
    <row r="11" spans="1:11">
      <c r="A11" t="s">
        <v>10</v>
      </c>
      <c r="B11" s="2">
        <v>0</v>
      </c>
      <c r="C11" s="2">
        <v>0</v>
      </c>
      <c r="D11" s="2">
        <v>0</v>
      </c>
      <c r="E11" s="2">
        <f t="shared" si="0"/>
        <v>0</v>
      </c>
      <c r="F11" s="2">
        <f t="shared" si="1"/>
        <v>0</v>
      </c>
      <c r="G11">
        <f t="shared" si="2"/>
        <v>-27.647058823529413</v>
      </c>
    </row>
    <row r="12" spans="1:11">
      <c r="A12" t="s">
        <v>11</v>
      </c>
      <c r="B12" s="2">
        <v>5.8200000000000002E-2</v>
      </c>
      <c r="C12" s="2">
        <v>4.8300000000000003E-2</v>
      </c>
      <c r="D12" s="2">
        <v>2.41E-2</v>
      </c>
      <c r="E12" s="2">
        <f t="shared" si="0"/>
        <v>4.3533333333333341E-2</v>
      </c>
      <c r="F12" s="2">
        <f t="shared" si="1"/>
        <v>1.7542614780394979E-2</v>
      </c>
      <c r="G12">
        <f t="shared" si="2"/>
        <v>100.39215686274514</v>
      </c>
    </row>
    <row r="13" spans="1:11">
      <c r="A13" t="s">
        <v>12</v>
      </c>
      <c r="B13" s="2">
        <v>0</v>
      </c>
      <c r="C13" s="2">
        <v>0</v>
      </c>
      <c r="D13" s="2">
        <v>0</v>
      </c>
      <c r="E13" s="2">
        <f t="shared" si="0"/>
        <v>0</v>
      </c>
      <c r="F13" s="2">
        <f t="shared" si="1"/>
        <v>0</v>
      </c>
      <c r="G13">
        <f t="shared" si="2"/>
        <v>-27.647058823529413</v>
      </c>
    </row>
    <row r="14" spans="1:11">
      <c r="A14" t="s">
        <v>13</v>
      </c>
      <c r="B14" s="2">
        <v>1.5100000000000001E-2</v>
      </c>
      <c r="C14" s="2">
        <v>6.3700000000000007E-2</v>
      </c>
      <c r="D14" s="2">
        <v>2.5399999999999999E-2</v>
      </c>
      <c r="E14" s="2">
        <f t="shared" si="0"/>
        <v>3.4733333333333338E-2</v>
      </c>
      <c r="F14" s="2">
        <f t="shared" si="1"/>
        <v>2.5609047880257731E-2</v>
      </c>
      <c r="G14">
        <f t="shared" si="2"/>
        <v>74.509803921568661</v>
      </c>
    </row>
    <row r="15" spans="1:11">
      <c r="A15" t="s">
        <v>14</v>
      </c>
      <c r="B15" s="2">
        <v>0.3115</v>
      </c>
      <c r="C15" s="2">
        <v>0.27100000000000002</v>
      </c>
      <c r="D15" s="2">
        <v>0.34410000000000002</v>
      </c>
      <c r="E15" s="2">
        <f t="shared" si="0"/>
        <v>0.30886666666666668</v>
      </c>
      <c r="F15" s="2">
        <f t="shared" si="1"/>
        <v>3.6621077719441071E-2</v>
      </c>
      <c r="G15">
        <f t="shared" si="2"/>
        <v>880.78431372549016</v>
      </c>
    </row>
    <row r="16" spans="1:11">
      <c r="A16" t="s">
        <v>15</v>
      </c>
      <c r="B16" s="2">
        <v>0</v>
      </c>
      <c r="C16" s="2">
        <v>0</v>
      </c>
      <c r="D16" s="2">
        <v>0</v>
      </c>
      <c r="E16" s="2">
        <f t="shared" si="0"/>
        <v>0</v>
      </c>
      <c r="F16" s="2">
        <f t="shared" si="1"/>
        <v>0</v>
      </c>
      <c r="G16">
        <f t="shared" si="2"/>
        <v>-27.647058823529413</v>
      </c>
    </row>
    <row r="17" spans="1:7">
      <c r="A17" t="s">
        <v>16</v>
      </c>
      <c r="B17" s="2">
        <v>0.1212</v>
      </c>
      <c r="C17" s="2">
        <v>0.13700000000000001</v>
      </c>
      <c r="D17" s="2">
        <v>0.1321</v>
      </c>
      <c r="E17" s="2">
        <f t="shared" si="0"/>
        <v>0.13009999999999999</v>
      </c>
      <c r="F17" s="2">
        <f t="shared" si="1"/>
        <v>8.0876448982383029E-3</v>
      </c>
      <c r="G17">
        <f t="shared" si="2"/>
        <v>355</v>
      </c>
    </row>
    <row r="18" spans="1:7">
      <c r="A18" s="31" t="s">
        <v>17</v>
      </c>
      <c r="B18" s="32">
        <v>1.0736000000000001</v>
      </c>
      <c r="C18" s="32">
        <v>1.0928</v>
      </c>
      <c r="D18" s="32">
        <v>1.0721000000000001</v>
      </c>
      <c r="E18" s="25">
        <f t="shared" si="0"/>
        <v>1.0795000000000001</v>
      </c>
      <c r="F18" s="32">
        <f t="shared" si="1"/>
        <v>1.1542530051942636E-2</v>
      </c>
      <c r="G18" s="31">
        <f t="shared" si="2"/>
        <v>3147.3529411764707</v>
      </c>
    </row>
    <row r="19" spans="1:7">
      <c r="A19" t="s">
        <v>18</v>
      </c>
      <c r="B19" s="2">
        <v>1.9199999999999998E-2</v>
      </c>
      <c r="C19" s="2">
        <v>1.4E-2</v>
      </c>
      <c r="D19" s="2">
        <v>0.02</v>
      </c>
      <c r="E19" s="2">
        <f t="shared" si="0"/>
        <v>1.7733333333333334E-2</v>
      </c>
      <c r="F19" s="2">
        <f t="shared" si="1"/>
        <v>3.2578111260988304E-3</v>
      </c>
      <c r="G19">
        <f t="shared" si="2"/>
        <v>24.509803921568629</v>
      </c>
    </row>
    <row r="20" spans="1:7">
      <c r="A20" t="s">
        <v>19</v>
      </c>
      <c r="B20" s="2">
        <v>0</v>
      </c>
      <c r="C20" s="2">
        <v>0</v>
      </c>
      <c r="D20" s="2">
        <v>0</v>
      </c>
      <c r="E20" s="2">
        <f t="shared" si="0"/>
        <v>0</v>
      </c>
      <c r="F20" s="2">
        <f t="shared" si="1"/>
        <v>0</v>
      </c>
      <c r="G20">
        <f t="shared" si="2"/>
        <v>-27.647058823529413</v>
      </c>
    </row>
    <row r="21" spans="1:7">
      <c r="A21" t="s">
        <v>20</v>
      </c>
      <c r="B21" s="2">
        <v>0</v>
      </c>
      <c r="C21" s="2">
        <v>0</v>
      </c>
      <c r="D21" s="2">
        <v>0</v>
      </c>
      <c r="E21" s="2">
        <f t="shared" si="0"/>
        <v>0</v>
      </c>
      <c r="F21" s="2">
        <f t="shared" si="1"/>
        <v>0</v>
      </c>
      <c r="G21">
        <f t="shared" si="2"/>
        <v>-27.647058823529413</v>
      </c>
    </row>
    <row r="22" spans="1:7">
      <c r="A22" t="s">
        <v>21</v>
      </c>
      <c r="B22" s="2">
        <v>1.77E-2</v>
      </c>
      <c r="C22" s="2">
        <v>5.8700000000000002E-2</v>
      </c>
      <c r="D22" s="2">
        <v>1.9699999999999999E-2</v>
      </c>
      <c r="E22" s="2">
        <f t="shared" si="0"/>
        <v>3.203333333333333E-2</v>
      </c>
      <c r="F22" s="2">
        <f t="shared" si="1"/>
        <v>2.3115651263447747E-2</v>
      </c>
      <c r="G22">
        <f t="shared" si="2"/>
        <v>66.568627450980401</v>
      </c>
    </row>
    <row r="23" spans="1:7">
      <c r="A23" t="s">
        <v>22</v>
      </c>
      <c r="B23" s="2">
        <v>0.28349999999999997</v>
      </c>
      <c r="C23" s="2">
        <v>0.26300000000000001</v>
      </c>
      <c r="D23" s="2">
        <v>0.29670000000000002</v>
      </c>
      <c r="E23" s="2">
        <f t="shared" si="0"/>
        <v>0.28106666666666663</v>
      </c>
      <c r="F23" s="2">
        <f t="shared" si="1"/>
        <v>1.6981264185371318E-2</v>
      </c>
      <c r="G23">
        <f t="shared" si="2"/>
        <v>799.01960784313712</v>
      </c>
    </row>
    <row r="24" spans="1:7">
      <c r="A24" t="s">
        <v>23</v>
      </c>
      <c r="B24" s="2">
        <v>1.9099999999999999E-2</v>
      </c>
      <c r="C24" s="2">
        <v>2.07E-2</v>
      </c>
      <c r="D24" s="2">
        <v>1.7999999999999999E-2</v>
      </c>
      <c r="E24" s="2">
        <f t="shared" si="0"/>
        <v>1.9266666666666668E-2</v>
      </c>
      <c r="F24" s="2">
        <f t="shared" si="1"/>
        <v>1.3576941236277539E-3</v>
      </c>
      <c r="G24">
        <f t="shared" si="2"/>
        <v>29.019607843137262</v>
      </c>
    </row>
    <row r="25" spans="1:7">
      <c r="A25" t="s">
        <v>24</v>
      </c>
      <c r="B25" s="2">
        <v>0</v>
      </c>
      <c r="C25" s="2">
        <v>0</v>
      </c>
      <c r="D25" s="2">
        <v>0</v>
      </c>
      <c r="E25" s="2">
        <f t="shared" si="0"/>
        <v>0</v>
      </c>
      <c r="F25" s="2">
        <f t="shared" si="1"/>
        <v>0</v>
      </c>
      <c r="G25">
        <f t="shared" si="2"/>
        <v>-27.647058823529413</v>
      </c>
    </row>
    <row r="26" spans="1:7">
      <c r="A26" t="s">
        <v>25</v>
      </c>
      <c r="B26" s="2">
        <v>0</v>
      </c>
      <c r="C26" s="2">
        <v>0</v>
      </c>
      <c r="D26" s="2">
        <v>0</v>
      </c>
      <c r="E26" s="2">
        <f t="shared" si="0"/>
        <v>0</v>
      </c>
      <c r="F26" s="2">
        <f t="shared" si="1"/>
        <v>0</v>
      </c>
      <c r="G26">
        <f t="shared" si="2"/>
        <v>-27.647058823529413</v>
      </c>
    </row>
    <row r="27" spans="1:7">
      <c r="A27" t="s">
        <v>26</v>
      </c>
      <c r="B27" s="2">
        <v>0</v>
      </c>
      <c r="C27" s="2">
        <v>0</v>
      </c>
      <c r="D27" s="2">
        <v>0</v>
      </c>
      <c r="E27" s="2">
        <f t="shared" si="0"/>
        <v>0</v>
      </c>
      <c r="F27" s="2">
        <f t="shared" si="1"/>
        <v>0</v>
      </c>
      <c r="G27">
        <f t="shared" si="2"/>
        <v>-27.647058823529413</v>
      </c>
    </row>
    <row r="28" spans="1:7">
      <c r="A28" t="s">
        <v>27</v>
      </c>
      <c r="B28" s="2">
        <v>0</v>
      </c>
      <c r="C28" s="2">
        <v>0</v>
      </c>
      <c r="D28" s="2">
        <v>0</v>
      </c>
      <c r="E28" s="2">
        <f t="shared" si="0"/>
        <v>0</v>
      </c>
      <c r="F28" s="2">
        <f t="shared" si="1"/>
        <v>0</v>
      </c>
      <c r="G28">
        <f t="shared" si="2"/>
        <v>-27.647058823529413</v>
      </c>
    </row>
    <row r="29" spans="1:7">
      <c r="A29" t="s">
        <v>28</v>
      </c>
      <c r="B29" s="2">
        <v>0</v>
      </c>
      <c r="C29" s="2">
        <v>0</v>
      </c>
      <c r="D29" s="2">
        <v>0</v>
      </c>
      <c r="E29" s="2">
        <f t="shared" si="0"/>
        <v>0</v>
      </c>
      <c r="F29" s="2">
        <f t="shared" si="1"/>
        <v>0</v>
      </c>
      <c r="G29">
        <f t="shared" si="2"/>
        <v>-27.647058823529413</v>
      </c>
    </row>
    <row r="30" spans="1:7">
      <c r="A30" t="s">
        <v>29</v>
      </c>
      <c r="B30" s="2">
        <v>1.6799999999999999E-2</v>
      </c>
      <c r="C30" s="2">
        <v>2.3400000000000001E-2</v>
      </c>
      <c r="D30" s="2">
        <v>0.02</v>
      </c>
      <c r="E30" s="2">
        <f t="shared" si="0"/>
        <v>2.0066666666666667E-2</v>
      </c>
      <c r="F30" s="2">
        <f t="shared" si="1"/>
        <v>3.3005050118630843E-3</v>
      </c>
      <c r="G30">
        <f t="shared" si="2"/>
        <v>31.372549019607842</v>
      </c>
    </row>
    <row r="31" spans="1:7">
      <c r="A31" t="s">
        <v>30</v>
      </c>
      <c r="B31" s="2">
        <v>0</v>
      </c>
      <c r="C31" s="2">
        <v>0</v>
      </c>
      <c r="D31" s="2">
        <v>0</v>
      </c>
      <c r="E31" s="2">
        <f t="shared" si="0"/>
        <v>0</v>
      </c>
      <c r="F31" s="2">
        <f t="shared" si="1"/>
        <v>0</v>
      </c>
      <c r="G31">
        <f t="shared" si="2"/>
        <v>-27.647058823529413</v>
      </c>
    </row>
    <row r="32" spans="1:7">
      <c r="A32" t="s">
        <v>31</v>
      </c>
      <c r="B32" s="2">
        <v>0</v>
      </c>
      <c r="C32" s="2">
        <v>0</v>
      </c>
      <c r="D32" s="2">
        <v>0</v>
      </c>
      <c r="E32" s="2">
        <f t="shared" si="0"/>
        <v>0</v>
      </c>
      <c r="F32" s="2">
        <f t="shared" si="1"/>
        <v>0</v>
      </c>
      <c r="G32">
        <f t="shared" si="2"/>
        <v>-27.647058823529413</v>
      </c>
    </row>
    <row r="33" spans="1:11">
      <c r="A33" t="s">
        <v>32</v>
      </c>
      <c r="B33" s="2">
        <v>1.83E-2</v>
      </c>
      <c r="C33" s="2">
        <v>9.0000000000000097E-3</v>
      </c>
      <c r="D33" s="2">
        <v>5.9000000000000198E-3</v>
      </c>
      <c r="E33" s="2">
        <f t="shared" si="0"/>
        <v>1.1066666666666678E-2</v>
      </c>
      <c r="F33" s="2">
        <f t="shared" si="1"/>
        <v>6.4531645983449985E-3</v>
      </c>
      <c r="G33">
        <f t="shared" si="2"/>
        <v>4.9019607843137569</v>
      </c>
    </row>
    <row r="34" spans="1:11">
      <c r="A34" t="s">
        <v>33</v>
      </c>
      <c r="B34" s="2">
        <v>0</v>
      </c>
      <c r="C34" s="2">
        <v>0</v>
      </c>
      <c r="D34" s="2">
        <v>0</v>
      </c>
      <c r="E34" s="2">
        <f t="shared" si="0"/>
        <v>0</v>
      </c>
      <c r="F34" s="2">
        <f t="shared" si="1"/>
        <v>0</v>
      </c>
      <c r="G34">
        <f t="shared" si="2"/>
        <v>-27.647058823529413</v>
      </c>
    </row>
    <row r="35" spans="1:11">
      <c r="A35" t="s">
        <v>34</v>
      </c>
      <c r="B35" s="2">
        <v>0</v>
      </c>
      <c r="C35" s="2">
        <v>0</v>
      </c>
      <c r="D35" s="2">
        <v>0</v>
      </c>
      <c r="E35" s="2">
        <f t="shared" si="0"/>
        <v>0</v>
      </c>
      <c r="F35" s="2">
        <f t="shared" si="1"/>
        <v>0</v>
      </c>
      <c r="G35">
        <f t="shared" si="2"/>
        <v>-27.647058823529413</v>
      </c>
    </row>
    <row r="36" spans="1:11">
      <c r="A36" t="s">
        <v>35</v>
      </c>
      <c r="B36" s="2">
        <v>0</v>
      </c>
      <c r="C36" s="2">
        <v>0</v>
      </c>
      <c r="D36" s="2">
        <v>0</v>
      </c>
      <c r="E36" s="2">
        <f t="shared" si="0"/>
        <v>0</v>
      </c>
      <c r="F36" s="2">
        <f t="shared" si="1"/>
        <v>0</v>
      </c>
      <c r="G36">
        <f t="shared" si="2"/>
        <v>-27.647058823529413</v>
      </c>
    </row>
    <row r="37" spans="1:11">
      <c r="A37" t="s">
        <v>36</v>
      </c>
      <c r="B37" s="2">
        <v>0</v>
      </c>
      <c r="C37" s="2">
        <v>0</v>
      </c>
      <c r="D37" s="2">
        <v>0</v>
      </c>
      <c r="E37" s="2">
        <f t="shared" si="0"/>
        <v>0</v>
      </c>
      <c r="F37" s="2">
        <f t="shared" si="1"/>
        <v>0</v>
      </c>
      <c r="G37">
        <f t="shared" si="2"/>
        <v>-27.647058823529413</v>
      </c>
    </row>
    <row r="38" spans="1:11">
      <c r="A38" t="s">
        <v>37</v>
      </c>
      <c r="B38" s="2">
        <v>0.14829999999999999</v>
      </c>
      <c r="C38" s="2">
        <v>0.1053</v>
      </c>
      <c r="D38" s="2">
        <v>8.0299999999999996E-2</v>
      </c>
      <c r="E38" s="2">
        <f t="shared" si="0"/>
        <v>0.1113</v>
      </c>
      <c r="F38" s="2">
        <f t="shared" si="1"/>
        <v>3.4394767043839675E-2</v>
      </c>
      <c r="G38">
        <f>5*(E38+0.0208)/0.0033</f>
        <v>200.15151515151516</v>
      </c>
      <c r="K38" s="14" t="s">
        <v>149</v>
      </c>
    </row>
    <row r="39" spans="1:11">
      <c r="A39" t="s">
        <v>38</v>
      </c>
      <c r="B39" s="2">
        <v>0</v>
      </c>
      <c r="C39" s="2">
        <v>0</v>
      </c>
      <c r="D39" s="2">
        <v>0</v>
      </c>
      <c r="E39" s="2">
        <f t="shared" si="0"/>
        <v>0</v>
      </c>
      <c r="F39" s="2">
        <f t="shared" si="1"/>
        <v>0</v>
      </c>
      <c r="G39">
        <f t="shared" ref="G39:G63" si="3">5*(E39+0.0208)/0.0033</f>
        <v>31.515151515151516</v>
      </c>
      <c r="K39" s="14" t="s">
        <v>150</v>
      </c>
    </row>
    <row r="40" spans="1:11">
      <c r="A40" t="s">
        <v>39</v>
      </c>
      <c r="B40" s="2">
        <v>0</v>
      </c>
      <c r="C40" s="2">
        <v>0</v>
      </c>
      <c r="D40" s="2">
        <v>0</v>
      </c>
      <c r="E40" s="2">
        <f t="shared" si="0"/>
        <v>0</v>
      </c>
      <c r="F40" s="2">
        <f t="shared" si="1"/>
        <v>0</v>
      </c>
      <c r="G40">
        <f t="shared" si="3"/>
        <v>31.515151515151516</v>
      </c>
    </row>
    <row r="41" spans="1:11">
      <c r="A41" t="s">
        <v>40</v>
      </c>
      <c r="B41" s="2">
        <v>0</v>
      </c>
      <c r="C41" s="2">
        <v>0</v>
      </c>
      <c r="D41" s="2">
        <v>0</v>
      </c>
      <c r="E41" s="2">
        <f t="shared" si="0"/>
        <v>0</v>
      </c>
      <c r="F41" s="2">
        <f t="shared" si="1"/>
        <v>0</v>
      </c>
      <c r="G41">
        <f t="shared" si="3"/>
        <v>31.515151515151516</v>
      </c>
    </row>
    <row r="42" spans="1:11">
      <c r="A42" t="s">
        <v>41</v>
      </c>
      <c r="B42" s="2">
        <v>0</v>
      </c>
      <c r="C42" s="2">
        <v>0</v>
      </c>
      <c r="D42" s="2">
        <v>0</v>
      </c>
      <c r="E42" s="2">
        <f t="shared" si="0"/>
        <v>0</v>
      </c>
      <c r="F42" s="2">
        <f t="shared" si="1"/>
        <v>0</v>
      </c>
      <c r="G42">
        <f t="shared" si="3"/>
        <v>31.515151515151516</v>
      </c>
    </row>
    <row r="43" spans="1:11">
      <c r="A43" t="s">
        <v>42</v>
      </c>
      <c r="B43" s="2">
        <v>0</v>
      </c>
      <c r="C43" s="2">
        <v>0</v>
      </c>
      <c r="D43" s="2">
        <v>0</v>
      </c>
      <c r="E43" s="2">
        <f t="shared" si="0"/>
        <v>0</v>
      </c>
      <c r="F43" s="2">
        <f t="shared" si="1"/>
        <v>0</v>
      </c>
      <c r="G43">
        <f t="shared" si="3"/>
        <v>31.515151515151516</v>
      </c>
    </row>
    <row r="44" spans="1:11">
      <c r="A44" t="s">
        <v>43</v>
      </c>
      <c r="B44" s="2">
        <v>0</v>
      </c>
      <c r="C44" s="2">
        <v>0</v>
      </c>
      <c r="D44" s="2">
        <v>0</v>
      </c>
      <c r="E44" s="2">
        <f t="shared" si="0"/>
        <v>0</v>
      </c>
      <c r="F44" s="2">
        <f t="shared" si="1"/>
        <v>0</v>
      </c>
      <c r="G44">
        <f t="shared" si="3"/>
        <v>31.515151515151516</v>
      </c>
    </row>
    <row r="45" spans="1:11">
      <c r="A45" t="s">
        <v>44</v>
      </c>
      <c r="B45" s="2">
        <v>0</v>
      </c>
      <c r="C45" s="2">
        <v>0</v>
      </c>
      <c r="D45" s="2">
        <v>0</v>
      </c>
      <c r="E45" s="2">
        <f t="shared" si="0"/>
        <v>0</v>
      </c>
      <c r="F45" s="2">
        <f t="shared" si="1"/>
        <v>0</v>
      </c>
      <c r="G45">
        <f t="shared" si="3"/>
        <v>31.515151515151516</v>
      </c>
    </row>
    <row r="46" spans="1:11">
      <c r="A46" t="s">
        <v>45</v>
      </c>
      <c r="B46" s="2">
        <v>0</v>
      </c>
      <c r="C46" s="2">
        <v>0</v>
      </c>
      <c r="D46" s="2">
        <v>0</v>
      </c>
      <c r="E46" s="2">
        <f t="shared" si="0"/>
        <v>0</v>
      </c>
      <c r="F46" s="2">
        <f t="shared" si="1"/>
        <v>0</v>
      </c>
      <c r="G46">
        <f t="shared" si="3"/>
        <v>31.515151515151516</v>
      </c>
    </row>
    <row r="47" spans="1:11">
      <c r="A47" t="s">
        <v>46</v>
      </c>
      <c r="B47" s="2">
        <v>0</v>
      </c>
      <c r="C47" s="2">
        <v>0</v>
      </c>
      <c r="D47" s="2">
        <v>0</v>
      </c>
      <c r="E47" s="2">
        <f t="shared" si="0"/>
        <v>0</v>
      </c>
      <c r="F47" s="2">
        <f t="shared" si="1"/>
        <v>0</v>
      </c>
      <c r="G47">
        <f t="shared" si="3"/>
        <v>31.515151515151516</v>
      </c>
    </row>
    <row r="48" spans="1:11">
      <c r="A48" t="s">
        <v>47</v>
      </c>
      <c r="B48" s="2">
        <v>1.1282000000000001</v>
      </c>
      <c r="C48" s="2">
        <v>0.94389999999999996</v>
      </c>
      <c r="D48" s="2">
        <v>1.0527</v>
      </c>
      <c r="E48" s="2">
        <f t="shared" si="0"/>
        <v>1.0415999999999999</v>
      </c>
      <c r="F48" s="2">
        <f t="shared" si="1"/>
        <v>9.2650040474900122E-2</v>
      </c>
      <c r="G48">
        <f t="shared" si="3"/>
        <v>1609.6969696969695</v>
      </c>
    </row>
    <row r="49" spans="1:7">
      <c r="A49" t="s">
        <v>48</v>
      </c>
      <c r="B49" s="2">
        <v>0</v>
      </c>
      <c r="C49" s="2">
        <v>0</v>
      </c>
      <c r="D49" s="2">
        <v>0</v>
      </c>
      <c r="E49" s="2">
        <f t="shared" si="0"/>
        <v>0</v>
      </c>
      <c r="F49" s="2">
        <f t="shared" si="1"/>
        <v>0</v>
      </c>
      <c r="G49">
        <f t="shared" si="3"/>
        <v>31.515151515151516</v>
      </c>
    </row>
    <row r="50" spans="1:7">
      <c r="A50" t="s">
        <v>49</v>
      </c>
      <c r="B50" s="2">
        <v>0</v>
      </c>
      <c r="C50" s="2">
        <v>0</v>
      </c>
      <c r="D50" s="2">
        <v>0</v>
      </c>
      <c r="E50" s="2">
        <f t="shared" si="0"/>
        <v>0</v>
      </c>
      <c r="F50" s="2">
        <f t="shared" si="1"/>
        <v>0</v>
      </c>
      <c r="G50">
        <f t="shared" si="3"/>
        <v>31.515151515151516</v>
      </c>
    </row>
    <row r="51" spans="1:7">
      <c r="A51" t="s">
        <v>50</v>
      </c>
      <c r="B51" s="2">
        <v>0</v>
      </c>
      <c r="C51" s="2">
        <v>0</v>
      </c>
      <c r="D51" s="2">
        <v>0</v>
      </c>
      <c r="E51" s="2">
        <f t="shared" si="0"/>
        <v>0</v>
      </c>
      <c r="F51" s="2">
        <f t="shared" si="1"/>
        <v>0</v>
      </c>
      <c r="G51">
        <f t="shared" si="3"/>
        <v>31.515151515151516</v>
      </c>
    </row>
    <row r="52" spans="1:7">
      <c r="A52" t="s">
        <v>51</v>
      </c>
      <c r="B52" s="2">
        <v>0</v>
      </c>
      <c r="C52" s="2">
        <v>0</v>
      </c>
      <c r="D52" s="2">
        <v>0</v>
      </c>
      <c r="E52" s="2">
        <f t="shared" si="0"/>
        <v>0</v>
      </c>
      <c r="F52" s="2">
        <f t="shared" si="1"/>
        <v>0</v>
      </c>
      <c r="G52">
        <f t="shared" si="3"/>
        <v>31.515151515151516</v>
      </c>
    </row>
    <row r="53" spans="1:7">
      <c r="A53" t="s">
        <v>52</v>
      </c>
      <c r="B53" s="2">
        <v>0</v>
      </c>
      <c r="C53" s="2">
        <v>0</v>
      </c>
      <c r="D53" s="2">
        <v>0</v>
      </c>
      <c r="E53" s="2">
        <f t="shared" si="0"/>
        <v>0</v>
      </c>
      <c r="F53" s="2">
        <f t="shared" si="1"/>
        <v>0</v>
      </c>
      <c r="G53">
        <f t="shared" si="3"/>
        <v>31.515151515151516</v>
      </c>
    </row>
    <row r="54" spans="1:7">
      <c r="A54" s="31" t="s">
        <v>53</v>
      </c>
      <c r="B54" s="32">
        <v>1.5944</v>
      </c>
      <c r="C54" s="32">
        <v>1.8311999999999999</v>
      </c>
      <c r="D54" s="32">
        <v>1.6686000000000001</v>
      </c>
      <c r="E54" s="25">
        <f t="shared" si="0"/>
        <v>1.6980666666666668</v>
      </c>
      <c r="F54" s="32">
        <f t="shared" si="1"/>
        <v>0.12111883971262308</v>
      </c>
      <c r="G54" s="31">
        <f t="shared" si="3"/>
        <v>2604.3434343434342</v>
      </c>
    </row>
    <row r="55" spans="1:7">
      <c r="A55" t="s">
        <v>54</v>
      </c>
      <c r="B55" s="2">
        <v>0</v>
      </c>
      <c r="C55" s="2">
        <v>0</v>
      </c>
      <c r="D55" s="2">
        <v>0</v>
      </c>
      <c r="E55" s="2">
        <f t="shared" si="0"/>
        <v>0</v>
      </c>
      <c r="F55" s="2">
        <f t="shared" si="1"/>
        <v>0</v>
      </c>
      <c r="G55">
        <f t="shared" si="3"/>
        <v>31.515151515151516</v>
      </c>
    </row>
    <row r="56" spans="1:7">
      <c r="A56" t="s">
        <v>55</v>
      </c>
      <c r="B56" s="2">
        <v>0</v>
      </c>
      <c r="C56" s="2">
        <v>0</v>
      </c>
      <c r="D56" s="2">
        <v>0</v>
      </c>
      <c r="E56" s="2">
        <f t="shared" si="0"/>
        <v>0</v>
      </c>
      <c r="F56" s="2">
        <f t="shared" si="1"/>
        <v>0</v>
      </c>
      <c r="G56">
        <f t="shared" si="3"/>
        <v>31.515151515151516</v>
      </c>
    </row>
    <row r="57" spans="1:7">
      <c r="A57" t="s">
        <v>56</v>
      </c>
      <c r="B57" s="2">
        <v>0</v>
      </c>
      <c r="C57" s="2">
        <v>0</v>
      </c>
      <c r="D57" s="2">
        <v>0</v>
      </c>
      <c r="E57" s="2">
        <f t="shared" si="0"/>
        <v>0</v>
      </c>
      <c r="F57" s="2">
        <f t="shared" si="1"/>
        <v>0</v>
      </c>
      <c r="G57">
        <f t="shared" si="3"/>
        <v>31.515151515151516</v>
      </c>
    </row>
    <row r="58" spans="1:7">
      <c r="A58" t="s">
        <v>57</v>
      </c>
      <c r="B58" s="2">
        <v>0</v>
      </c>
      <c r="C58" s="2">
        <v>0</v>
      </c>
      <c r="D58" s="2">
        <v>0</v>
      </c>
      <c r="E58" s="2">
        <f t="shared" si="0"/>
        <v>0</v>
      </c>
      <c r="F58" s="2">
        <f t="shared" si="1"/>
        <v>0</v>
      </c>
      <c r="G58">
        <f t="shared" si="3"/>
        <v>31.515151515151516</v>
      </c>
    </row>
    <row r="59" spans="1:7">
      <c r="A59" t="s">
        <v>58</v>
      </c>
      <c r="B59" s="2">
        <v>0</v>
      </c>
      <c r="C59" s="2">
        <v>0</v>
      </c>
      <c r="D59" s="2">
        <v>0</v>
      </c>
      <c r="E59" s="2">
        <f t="shared" si="0"/>
        <v>0</v>
      </c>
      <c r="F59" s="2">
        <f t="shared" si="1"/>
        <v>0</v>
      </c>
      <c r="G59">
        <f t="shared" si="3"/>
        <v>31.515151515151516</v>
      </c>
    </row>
    <row r="60" spans="1:7">
      <c r="A60" t="s">
        <v>59</v>
      </c>
      <c r="B60" s="2">
        <v>0</v>
      </c>
      <c r="C60" s="2">
        <v>0</v>
      </c>
      <c r="D60" s="2">
        <v>0</v>
      </c>
      <c r="E60" s="2">
        <f t="shared" si="0"/>
        <v>0</v>
      </c>
      <c r="F60" s="2">
        <f t="shared" si="1"/>
        <v>0</v>
      </c>
      <c r="G60">
        <f t="shared" si="3"/>
        <v>31.515151515151516</v>
      </c>
    </row>
    <row r="61" spans="1:7">
      <c r="A61" t="s">
        <v>60</v>
      </c>
      <c r="B61" s="2">
        <v>0</v>
      </c>
      <c r="C61" s="2">
        <v>0</v>
      </c>
      <c r="D61" s="2">
        <v>0</v>
      </c>
      <c r="E61" s="2">
        <f t="shared" si="0"/>
        <v>0</v>
      </c>
      <c r="F61" s="2">
        <f t="shared" si="1"/>
        <v>0</v>
      </c>
      <c r="G61">
        <f t="shared" si="3"/>
        <v>31.515151515151516</v>
      </c>
    </row>
    <row r="62" spans="1:7">
      <c r="A62" t="s">
        <v>61</v>
      </c>
      <c r="B62" s="2">
        <v>0</v>
      </c>
      <c r="C62" s="2">
        <v>0</v>
      </c>
      <c r="D62" s="2">
        <v>0</v>
      </c>
      <c r="E62" s="2">
        <f t="shared" si="0"/>
        <v>0</v>
      </c>
      <c r="F62" s="2">
        <f t="shared" si="1"/>
        <v>0</v>
      </c>
      <c r="G62">
        <f t="shared" si="3"/>
        <v>31.515151515151516</v>
      </c>
    </row>
    <row r="63" spans="1:7">
      <c r="A63" t="s">
        <v>62</v>
      </c>
      <c r="B63" s="2">
        <v>0</v>
      </c>
      <c r="C63" s="2">
        <v>0</v>
      </c>
      <c r="D63" s="2">
        <v>0</v>
      </c>
      <c r="E63" s="2">
        <f t="shared" si="0"/>
        <v>0</v>
      </c>
      <c r="F63" s="2">
        <f t="shared" si="1"/>
        <v>0</v>
      </c>
      <c r="G63">
        <f t="shared" si="3"/>
        <v>31.515151515151516</v>
      </c>
    </row>
    <row r="64" spans="1:7">
      <c r="A64" t="s">
        <v>63</v>
      </c>
      <c r="B64" s="2">
        <v>0</v>
      </c>
      <c r="C64" s="2">
        <v>0</v>
      </c>
      <c r="D64" s="2">
        <v>0</v>
      </c>
      <c r="E64" s="2">
        <f t="shared" si="0"/>
        <v>0</v>
      </c>
      <c r="F64" s="2">
        <v>0</v>
      </c>
      <c r="G64">
        <v>31.515151515151516</v>
      </c>
    </row>
    <row r="65" spans="1:7">
      <c r="A65" t="s">
        <v>64</v>
      </c>
      <c r="B65">
        <v>0</v>
      </c>
      <c r="C65">
        <v>0</v>
      </c>
      <c r="D65">
        <v>0</v>
      </c>
      <c r="E65" s="2">
        <f t="shared" si="0"/>
        <v>0</v>
      </c>
      <c r="F65">
        <v>0</v>
      </c>
      <c r="G65">
        <v>31.515151515151516</v>
      </c>
    </row>
    <row r="66" spans="1:7">
      <c r="A66" t="s">
        <v>65</v>
      </c>
      <c r="B66">
        <v>0</v>
      </c>
      <c r="C66">
        <v>0</v>
      </c>
      <c r="D66">
        <v>0</v>
      </c>
      <c r="E66" s="2">
        <f t="shared" si="0"/>
        <v>0</v>
      </c>
      <c r="F66">
        <v>0</v>
      </c>
      <c r="G66">
        <v>31.515151515151516</v>
      </c>
    </row>
    <row r="67" spans="1:7">
      <c r="A67" s="31" t="s">
        <v>66</v>
      </c>
      <c r="B67" s="31">
        <v>1.2989999999999999</v>
      </c>
      <c r="C67" s="31">
        <v>1.4461999999999999</v>
      </c>
      <c r="D67" s="31">
        <v>1.3492</v>
      </c>
      <c r="E67" s="25">
        <f t="shared" si="0"/>
        <v>1.3647999999999998</v>
      </c>
      <c r="F67" s="31">
        <v>7.4829673258674595E-2</v>
      </c>
      <c r="G67" s="31">
        <v>2099.3939393939395</v>
      </c>
    </row>
    <row r="68" spans="1:7">
      <c r="A68" t="s">
        <v>67</v>
      </c>
      <c r="B68">
        <v>0.41160000000000002</v>
      </c>
      <c r="C68">
        <v>0.37609999999999999</v>
      </c>
      <c r="D68">
        <v>0.33029999999999998</v>
      </c>
      <c r="E68" s="2">
        <f t="shared" si="0"/>
        <v>0.3726666666666667</v>
      </c>
      <c r="F68">
        <v>4.0758598274883498E-2</v>
      </c>
      <c r="G68">
        <v>271.82098765432124</v>
      </c>
    </row>
    <row r="69" spans="1:7">
      <c r="A69" t="s">
        <v>68</v>
      </c>
      <c r="B69">
        <v>0.28899999999999998</v>
      </c>
      <c r="C69">
        <v>0.27910000000000001</v>
      </c>
      <c r="D69">
        <v>0.25769999999999998</v>
      </c>
      <c r="E69" s="2">
        <f t="shared" si="0"/>
        <v>0.27526666666666672</v>
      </c>
      <c r="F69">
        <v>1.59982290686605E-2</v>
      </c>
      <c r="G69">
        <v>181.63580246913611</v>
      </c>
    </row>
    <row r="70" spans="1:7">
      <c r="A70" t="s">
        <v>69</v>
      </c>
      <c r="B70">
        <v>0.27210000000000001</v>
      </c>
      <c r="C70">
        <v>0.2238</v>
      </c>
      <c r="D70">
        <v>0.20949999999999999</v>
      </c>
      <c r="E70" s="2">
        <f t="shared" si="0"/>
        <v>0.23513333333333333</v>
      </c>
      <c r="F70">
        <v>3.2802794596395797E-2</v>
      </c>
      <c r="G70">
        <v>144.475308641975</v>
      </c>
    </row>
    <row r="71" spans="1:7">
      <c r="A71" t="s">
        <v>70</v>
      </c>
      <c r="B71">
        <v>0.1426</v>
      </c>
      <c r="C71">
        <v>0.1336</v>
      </c>
      <c r="D71">
        <v>0.17979999999999999</v>
      </c>
      <c r="E71" s="2">
        <f t="shared" si="0"/>
        <v>0.152</v>
      </c>
      <c r="F71">
        <v>2.4492447815602301E-2</v>
      </c>
      <c r="G71">
        <v>67.499999999999986</v>
      </c>
    </row>
    <row r="72" spans="1:7">
      <c r="A72" t="s">
        <v>71</v>
      </c>
      <c r="B72">
        <v>0.19819999999999999</v>
      </c>
      <c r="C72">
        <v>0.22</v>
      </c>
      <c r="D72">
        <v>0.19950000000000001</v>
      </c>
      <c r="E72" s="2">
        <f t="shared" si="0"/>
        <v>0.2059</v>
      </c>
      <c r="F72">
        <v>1.22282459903291E-2</v>
      </c>
      <c r="G72">
        <v>117.4074074074074</v>
      </c>
    </row>
    <row r="73" spans="1:7">
      <c r="A73" t="s">
        <v>72</v>
      </c>
      <c r="B73">
        <v>0.14949999999999999</v>
      </c>
      <c r="C73">
        <v>0.18909999999999999</v>
      </c>
      <c r="D73">
        <v>0.2253</v>
      </c>
      <c r="E73" s="2">
        <f t="shared" ref="E73:E97" si="4">AVERAGE(B73:D73)</f>
        <v>0.1879666666666667</v>
      </c>
      <c r="F73">
        <v>3.7912706752925601E-2</v>
      </c>
      <c r="G73">
        <v>100.80246913580277</v>
      </c>
    </row>
    <row r="74" spans="1:7">
      <c r="A74" t="s">
        <v>73</v>
      </c>
      <c r="B74">
        <v>0.24909999999999999</v>
      </c>
      <c r="C74">
        <v>0.28789999999999999</v>
      </c>
      <c r="D74">
        <v>0.23</v>
      </c>
      <c r="E74" s="2">
        <f t="shared" si="4"/>
        <v>0.25566666666666665</v>
      </c>
      <c r="F74">
        <v>2.9503276654184198E-2</v>
      </c>
      <c r="G74">
        <v>163.48765432098793</v>
      </c>
    </row>
    <row r="75" spans="1:7">
      <c r="A75" s="31" t="s">
        <v>74</v>
      </c>
      <c r="B75" s="31">
        <v>3.0891999999999999</v>
      </c>
      <c r="C75" s="31">
        <v>2.9451000000000001</v>
      </c>
      <c r="D75" s="31">
        <v>2.9024999999999999</v>
      </c>
      <c r="E75" s="25">
        <f t="shared" si="4"/>
        <v>2.9789333333333334</v>
      </c>
      <c r="F75" s="31">
        <v>9.7840397246399896E-2</v>
      </c>
      <c r="G75" s="31">
        <v>2685.0308641975275</v>
      </c>
    </row>
    <row r="76" spans="1:7">
      <c r="A76" s="31" t="s">
        <v>75</v>
      </c>
      <c r="B76" s="31">
        <v>3.1602000000000001</v>
      </c>
      <c r="C76" s="31">
        <v>2.9430999999999998</v>
      </c>
      <c r="D76" s="31">
        <v>3.0002</v>
      </c>
      <c r="E76" s="25">
        <f t="shared" si="4"/>
        <v>3.0345</v>
      </c>
      <c r="F76" s="31">
        <v>0.112540970317481</v>
      </c>
      <c r="G76" s="31">
        <v>2736.4814814814818</v>
      </c>
    </row>
    <row r="77" spans="1:7">
      <c r="A77" s="31" t="s">
        <v>76</v>
      </c>
      <c r="B77" s="31">
        <v>3.0625</v>
      </c>
      <c r="C77" s="31">
        <v>3.0417000000000001</v>
      </c>
      <c r="D77" s="31">
        <v>2.9556</v>
      </c>
      <c r="E77" s="25">
        <f t="shared" si="4"/>
        <v>3.0199333333333338</v>
      </c>
      <c r="F77" s="31">
        <v>5.66766559822766E-2</v>
      </c>
      <c r="G77" s="31">
        <v>2722.9938271604906</v>
      </c>
    </row>
    <row r="78" spans="1:7">
      <c r="A78" t="s">
        <v>77</v>
      </c>
      <c r="B78">
        <v>0.10290000000000001</v>
      </c>
      <c r="C78">
        <v>0.1401</v>
      </c>
      <c r="D78">
        <v>0.13689999999999999</v>
      </c>
      <c r="E78" s="2">
        <f t="shared" si="4"/>
        <v>0.12663333333333335</v>
      </c>
      <c r="F78">
        <v>2.06158515063854E-2</v>
      </c>
      <c r="G78">
        <v>44.012345679012022</v>
      </c>
    </row>
    <row r="79" spans="1:7">
      <c r="A79" t="s">
        <v>78</v>
      </c>
      <c r="B79">
        <v>0.27779999999999999</v>
      </c>
      <c r="C79">
        <v>0.24060000000000001</v>
      </c>
      <c r="D79">
        <v>0.2702</v>
      </c>
      <c r="E79" s="2">
        <f t="shared" si="4"/>
        <v>0.26286666666666664</v>
      </c>
      <c r="F79">
        <v>1.96543464234589E-2</v>
      </c>
      <c r="G79">
        <v>170.15432098765464</v>
      </c>
    </row>
    <row r="80" spans="1:7">
      <c r="A80" t="s">
        <v>79</v>
      </c>
      <c r="B80">
        <v>4.7899999999999998E-2</v>
      </c>
      <c r="C80">
        <v>6.9599999999999995E-2</v>
      </c>
      <c r="D80">
        <v>2.0400000000000001E-2</v>
      </c>
      <c r="E80" s="2">
        <f t="shared" si="4"/>
        <v>4.5966666666666663E-2</v>
      </c>
      <c r="F80">
        <v>2.4656912485818899E-2</v>
      </c>
      <c r="G80">
        <v>-30.679012345678984</v>
      </c>
    </row>
    <row r="81" spans="1:7">
      <c r="A81" t="s">
        <v>80</v>
      </c>
      <c r="B81">
        <v>0.12130000000000001</v>
      </c>
      <c r="C81">
        <v>0.10730000000000001</v>
      </c>
      <c r="D81">
        <v>0.13439999999999999</v>
      </c>
      <c r="E81" s="2">
        <f t="shared" si="4"/>
        <v>0.121</v>
      </c>
      <c r="F81">
        <v>1.35524905460214E-2</v>
      </c>
      <c r="G81">
        <v>38.796296296296291</v>
      </c>
    </row>
    <row r="82" spans="1:7">
      <c r="A82" t="s">
        <v>81</v>
      </c>
      <c r="B82">
        <v>0.36859999999999998</v>
      </c>
      <c r="C82">
        <v>0.45669999999999999</v>
      </c>
      <c r="D82">
        <v>0.38369999999999999</v>
      </c>
      <c r="E82" s="2">
        <f t="shared" si="4"/>
        <v>0.40299999999999997</v>
      </c>
      <c r="F82">
        <v>4.7114435155268503E-2</v>
      </c>
      <c r="G82">
        <v>299.90740740740745</v>
      </c>
    </row>
    <row r="83" spans="1:7">
      <c r="A83" t="s">
        <v>82</v>
      </c>
      <c r="B83">
        <v>0.3987</v>
      </c>
      <c r="C83">
        <v>0.37430000000000002</v>
      </c>
      <c r="D83">
        <v>0.40400000000000003</v>
      </c>
      <c r="E83" s="2">
        <f t="shared" si="4"/>
        <v>0.39233333333333337</v>
      </c>
      <c r="F83">
        <v>1.58405597544195E-2</v>
      </c>
      <c r="G83">
        <v>290.03086419753055</v>
      </c>
    </row>
    <row r="84" spans="1:7">
      <c r="A84" t="s">
        <v>83</v>
      </c>
      <c r="B84">
        <v>0.23799999999999999</v>
      </c>
      <c r="C84">
        <v>0.26519999999999999</v>
      </c>
      <c r="D84">
        <v>0.19600000000000001</v>
      </c>
      <c r="E84" s="2">
        <f t="shared" si="4"/>
        <v>0.23306666666666667</v>
      </c>
      <c r="F84">
        <v>3.4862778623244203E-2</v>
      </c>
      <c r="G84">
        <v>142.56172839506203</v>
      </c>
    </row>
    <row r="85" spans="1:7">
      <c r="A85" t="s">
        <v>84</v>
      </c>
      <c r="B85">
        <v>0.23499999999999999</v>
      </c>
      <c r="C85">
        <v>0.2039</v>
      </c>
      <c r="D85">
        <v>0.20599999999999999</v>
      </c>
      <c r="E85" s="2">
        <f t="shared" si="4"/>
        <v>0.21496666666666664</v>
      </c>
      <c r="F85">
        <v>1.7381120025284101E-2</v>
      </c>
      <c r="G85">
        <v>125.80246913580277</v>
      </c>
    </row>
    <row r="86" spans="1:7">
      <c r="A86" t="s">
        <v>85</v>
      </c>
      <c r="B86">
        <v>0.16370000000000001</v>
      </c>
      <c r="C86">
        <v>0.2165</v>
      </c>
      <c r="D86">
        <v>0.1822</v>
      </c>
      <c r="E86" s="2">
        <f t="shared" si="4"/>
        <v>0.18746666666666667</v>
      </c>
      <c r="F86">
        <v>2.6791105489198001E-2</v>
      </c>
      <c r="G86">
        <v>100.3395061728398</v>
      </c>
    </row>
    <row r="87" spans="1:7">
      <c r="A87" t="s">
        <v>86</v>
      </c>
      <c r="B87">
        <v>0.1426</v>
      </c>
      <c r="C87">
        <v>6.7799999999999999E-2</v>
      </c>
      <c r="D87">
        <v>0.125</v>
      </c>
      <c r="E87" s="2">
        <f t="shared" si="4"/>
        <v>0.11180000000000001</v>
      </c>
      <c r="F87">
        <v>3.9108055436188602E-2</v>
      </c>
      <c r="G87">
        <v>30.277777777777771</v>
      </c>
    </row>
    <row r="88" spans="1:7">
      <c r="A88" t="s">
        <v>87</v>
      </c>
      <c r="B88">
        <v>0.16980000000000001</v>
      </c>
      <c r="C88">
        <v>0.17560000000000001</v>
      </c>
      <c r="D88">
        <v>0.16969999999999999</v>
      </c>
      <c r="E88" s="2">
        <f t="shared" si="4"/>
        <v>0.17169999999999999</v>
      </c>
      <c r="F88">
        <v>3.3778691508109101E-3</v>
      </c>
      <c r="G88">
        <v>85.740740740740733</v>
      </c>
    </row>
    <row r="89" spans="1:7">
      <c r="A89" s="24" t="s">
        <v>88</v>
      </c>
      <c r="B89" s="24">
        <v>2.3593000000000002</v>
      </c>
      <c r="C89" s="24">
        <v>2.2677999999999998</v>
      </c>
      <c r="D89" s="24">
        <v>2.2231999999999998</v>
      </c>
      <c r="E89" s="25">
        <f t="shared" si="4"/>
        <v>2.2834333333333334</v>
      </c>
      <c r="F89" s="24">
        <v>6.9383739689738294E-2</v>
      </c>
      <c r="G89" s="24">
        <v>2041.0493827160462</v>
      </c>
    </row>
    <row r="90" spans="1:7">
      <c r="A90" t="s">
        <v>89</v>
      </c>
      <c r="B90">
        <v>0.1903</v>
      </c>
      <c r="C90">
        <v>0.249</v>
      </c>
      <c r="D90">
        <v>0.1721</v>
      </c>
      <c r="E90" s="2">
        <f t="shared" si="4"/>
        <v>0.20380000000000001</v>
      </c>
      <c r="F90">
        <v>4.0188182342574298E-2</v>
      </c>
      <c r="G90">
        <v>115.46296296296296</v>
      </c>
    </row>
    <row r="91" spans="1:7">
      <c r="A91" t="s">
        <v>90</v>
      </c>
      <c r="B91">
        <v>0.17549999999999999</v>
      </c>
      <c r="C91">
        <v>0.1462</v>
      </c>
      <c r="D91">
        <v>0.22209999999999999</v>
      </c>
      <c r="E91" s="2">
        <f t="shared" si="4"/>
        <v>0.18126666666666666</v>
      </c>
      <c r="F91">
        <v>3.8277190771180303E-2</v>
      </c>
      <c r="G91">
        <v>94.598765432099057</v>
      </c>
    </row>
    <row r="92" spans="1:7">
      <c r="A92" s="31" t="s">
        <v>91</v>
      </c>
      <c r="B92" s="31">
        <v>2.9628999999999999</v>
      </c>
      <c r="C92" s="31">
        <v>3.0707</v>
      </c>
      <c r="D92" s="31">
        <v>3.0112000000000001</v>
      </c>
      <c r="E92" s="25">
        <f t="shared" si="4"/>
        <v>3.0149333333333335</v>
      </c>
      <c r="F92" s="31">
        <v>5.3996882626067798E-2</v>
      </c>
      <c r="G92" s="31">
        <v>2718.364197530861</v>
      </c>
    </row>
    <row r="93" spans="1:7">
      <c r="A93" t="s">
        <v>92</v>
      </c>
      <c r="B93">
        <v>0.59740000000000004</v>
      </c>
      <c r="C93">
        <v>0.55400000000000005</v>
      </c>
      <c r="D93">
        <v>0.55579999999999996</v>
      </c>
      <c r="E93" s="2">
        <f t="shared" si="4"/>
        <v>0.56906666666666672</v>
      </c>
      <c r="F93">
        <v>2.4553886318327198E-2</v>
      </c>
      <c r="G93">
        <v>453.67283950617315</v>
      </c>
    </row>
    <row r="94" spans="1:7">
      <c r="A94" t="s">
        <v>93</v>
      </c>
      <c r="B94">
        <v>3.9300000000000002E-2</v>
      </c>
      <c r="C94">
        <v>3.3700000000000001E-2</v>
      </c>
      <c r="D94">
        <v>3.4500000000000003E-2</v>
      </c>
      <c r="E94" s="2">
        <f t="shared" si="4"/>
        <v>3.5833333333333335E-2</v>
      </c>
      <c r="F94">
        <v>3.0287511177601498E-3</v>
      </c>
      <c r="G94">
        <v>-40.061728395061763</v>
      </c>
    </row>
    <row r="95" spans="1:7">
      <c r="A95" t="s">
        <v>94</v>
      </c>
      <c r="B95">
        <v>0.1663</v>
      </c>
      <c r="C95">
        <v>0.1089</v>
      </c>
      <c r="D95">
        <v>0.15129999999999999</v>
      </c>
      <c r="E95" s="2">
        <f t="shared" si="4"/>
        <v>0.14216666666666666</v>
      </c>
      <c r="F95">
        <v>2.9770007278019501E-2</v>
      </c>
      <c r="G95">
        <v>58.395061728395362</v>
      </c>
    </row>
    <row r="96" spans="1:7">
      <c r="A96" t="s">
        <v>95</v>
      </c>
      <c r="B96">
        <v>9.4700000000000006E-2</v>
      </c>
      <c r="C96">
        <v>9.2100000000000001E-2</v>
      </c>
      <c r="D96">
        <v>0.1027</v>
      </c>
      <c r="E96" s="2">
        <f t="shared" si="4"/>
        <v>9.6500000000000016E-2</v>
      </c>
      <c r="F96">
        <v>5.5244909267732501E-3</v>
      </c>
      <c r="G96">
        <v>16.111111111111111</v>
      </c>
    </row>
    <row r="97" spans="1:7">
      <c r="A97" t="s">
        <v>96</v>
      </c>
      <c r="B97">
        <v>8.8300000000000003E-2</v>
      </c>
      <c r="C97">
        <v>0.12330000000000001</v>
      </c>
      <c r="D97">
        <v>0.1051</v>
      </c>
      <c r="E97" s="2">
        <f t="shared" si="4"/>
        <v>0.10556666666666666</v>
      </c>
      <c r="F97">
        <v>1.75046660446103E-2</v>
      </c>
      <c r="G97">
        <v>24.50617283950648</v>
      </c>
    </row>
    <row r="99" spans="1:7">
      <c r="A99" t="s">
        <v>99</v>
      </c>
      <c r="B99">
        <v>0</v>
      </c>
      <c r="C99">
        <v>25</v>
      </c>
      <c r="D99">
        <v>50</v>
      </c>
      <c r="E99">
        <v>100</v>
      </c>
      <c r="F99">
        <v>200</v>
      </c>
      <c r="G99">
        <v>400</v>
      </c>
    </row>
    <row r="100" spans="1:7">
      <c r="A100" t="s">
        <v>1</v>
      </c>
      <c r="B100">
        <v>0</v>
      </c>
      <c r="C100">
        <v>4.87E-2</v>
      </c>
      <c r="D100">
        <v>9.0499999999999997E-2</v>
      </c>
      <c r="E100">
        <v>0.1799</v>
      </c>
      <c r="F100">
        <v>0.3881</v>
      </c>
      <c r="G100">
        <v>0.67910000000000004</v>
      </c>
    </row>
    <row r="101" spans="1:7">
      <c r="A101" t="s">
        <v>1</v>
      </c>
      <c r="B101">
        <v>0</v>
      </c>
      <c r="C101">
        <v>3.5900000000000001E-2</v>
      </c>
      <c r="D101">
        <v>8.5000000000000006E-2</v>
      </c>
      <c r="E101">
        <v>0.31440000000000001</v>
      </c>
      <c r="F101">
        <v>0.74519999999999997</v>
      </c>
      <c r="G101">
        <v>1.2577</v>
      </c>
    </row>
    <row r="102" spans="1:7">
      <c r="A102" t="s">
        <v>1</v>
      </c>
      <c r="B102">
        <v>0</v>
      </c>
      <c r="C102">
        <v>0.1512</v>
      </c>
      <c r="D102">
        <v>0.34860000000000002</v>
      </c>
      <c r="E102">
        <v>0.72789999999999999</v>
      </c>
      <c r="F102">
        <v>1.2611000000000001</v>
      </c>
      <c r="G102">
        <v>2.1520999999999999</v>
      </c>
    </row>
    <row r="105" spans="1:7">
      <c r="A105">
        <v>0</v>
      </c>
      <c r="B105">
        <v>0</v>
      </c>
    </row>
    <row r="106" spans="1:7">
      <c r="A106">
        <v>25</v>
      </c>
      <c r="B106">
        <v>4.87E-2</v>
      </c>
    </row>
    <row r="107" spans="1:7">
      <c r="A107">
        <v>50</v>
      </c>
      <c r="B107">
        <v>9.0499999999999997E-2</v>
      </c>
    </row>
    <row r="108" spans="1:7">
      <c r="A108">
        <v>100</v>
      </c>
      <c r="B108">
        <v>0.1799</v>
      </c>
    </row>
    <row r="109" spans="1:7">
      <c r="A109">
        <v>200</v>
      </c>
      <c r="B109">
        <v>0.3881</v>
      </c>
    </row>
    <row r="110" spans="1:7">
      <c r="A110">
        <v>400</v>
      </c>
      <c r="B110">
        <v>0.67910000000000004</v>
      </c>
    </row>
    <row r="122" spans="1:2">
      <c r="A122">
        <v>0</v>
      </c>
      <c r="B122">
        <v>0</v>
      </c>
    </row>
    <row r="123" spans="1:2">
      <c r="A123">
        <v>25</v>
      </c>
      <c r="B123">
        <v>3.5900000000000001E-2</v>
      </c>
    </row>
    <row r="124" spans="1:2">
      <c r="A124">
        <v>50</v>
      </c>
      <c r="B124">
        <v>8.5000000000000006E-2</v>
      </c>
    </row>
    <row r="125" spans="1:2">
      <c r="A125">
        <v>100</v>
      </c>
      <c r="B125">
        <v>0.31440000000000001</v>
      </c>
    </row>
    <row r="126" spans="1:2">
      <c r="A126">
        <v>200</v>
      </c>
      <c r="B126">
        <v>0.74519999999999997</v>
      </c>
    </row>
    <row r="127" spans="1:2">
      <c r="A127">
        <v>400</v>
      </c>
      <c r="B127">
        <v>1.2577</v>
      </c>
    </row>
    <row r="135" spans="1:2">
      <c r="A135">
        <v>0</v>
      </c>
      <c r="B135">
        <v>0</v>
      </c>
    </row>
    <row r="136" spans="1:2">
      <c r="A136">
        <v>25</v>
      </c>
      <c r="B136">
        <v>0.1512</v>
      </c>
    </row>
    <row r="137" spans="1:2">
      <c r="A137">
        <v>50</v>
      </c>
      <c r="B137">
        <v>0.34860000000000002</v>
      </c>
    </row>
    <row r="138" spans="1:2">
      <c r="A138">
        <v>100</v>
      </c>
      <c r="B138">
        <v>0.72789999999999999</v>
      </c>
    </row>
    <row r="139" spans="1:2">
      <c r="A139">
        <v>200</v>
      </c>
      <c r="B139">
        <v>1.2611000000000001</v>
      </c>
    </row>
    <row r="140" spans="1:2">
      <c r="A140">
        <v>400</v>
      </c>
      <c r="B140">
        <v>2.1520999999999999</v>
      </c>
    </row>
  </sheetData>
  <mergeCells count="3">
    <mergeCell ref="A5:F5"/>
    <mergeCell ref="A6:A7"/>
    <mergeCell ref="B6:E6"/>
  </mergeCells>
  <phoneticPr fontId="11" type="noConversion"/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:G139"/>
  <sheetViews>
    <sheetView topLeftCell="A100" workbookViewId="0">
      <selection activeCell="G108" sqref="G108"/>
    </sheetView>
  </sheetViews>
  <sheetFormatPr defaultRowHeight="13.5"/>
  <cols>
    <col min="1" max="1" width="25.75" customWidth="1"/>
    <col min="2" max="2" width="19" customWidth="1"/>
    <col min="3" max="3" width="20.25" customWidth="1"/>
    <col min="4" max="4" width="15" customWidth="1"/>
    <col min="5" max="5" width="17.375" customWidth="1"/>
    <col min="6" max="6" width="20.25" customWidth="1"/>
    <col min="7" max="7" width="15.125" customWidth="1"/>
  </cols>
  <sheetData>
    <row r="1" spans="1:7">
      <c r="A1" s="15" t="s">
        <v>171</v>
      </c>
      <c r="B1" s="43">
        <v>43391</v>
      </c>
    </row>
    <row r="2" spans="1:7">
      <c r="A2" s="15" t="s">
        <v>172</v>
      </c>
      <c r="B2" s="15" t="s">
        <v>173</v>
      </c>
    </row>
    <row r="3" spans="1:7">
      <c r="A3" s="15" t="s">
        <v>174</v>
      </c>
      <c r="B3" s="42" t="s">
        <v>176</v>
      </c>
    </row>
    <row r="4" spans="1:7">
      <c r="A4" s="15" t="s">
        <v>175</v>
      </c>
    </row>
    <row r="5" spans="1:7">
      <c r="A5" s="57" t="s">
        <v>152</v>
      </c>
      <c r="B5" s="58"/>
      <c r="C5" s="58"/>
      <c r="D5" s="58"/>
      <c r="E5" s="58"/>
      <c r="F5" s="58"/>
    </row>
    <row r="6" spans="1:7">
      <c r="A6" s="58" t="s">
        <v>0</v>
      </c>
      <c r="B6" s="58" t="s">
        <v>1</v>
      </c>
      <c r="C6" s="58"/>
      <c r="D6" s="58"/>
      <c r="E6" s="58"/>
    </row>
    <row r="7" spans="1:7">
      <c r="A7" s="58"/>
      <c r="B7" t="s">
        <v>2</v>
      </c>
      <c r="C7" t="s">
        <v>3</v>
      </c>
      <c r="D7" t="s">
        <v>4</v>
      </c>
      <c r="E7" t="s">
        <v>5</v>
      </c>
      <c r="F7" s="15" t="s">
        <v>146</v>
      </c>
      <c r="G7" s="15" t="s">
        <v>144</v>
      </c>
    </row>
    <row r="8" spans="1:7">
      <c r="A8" t="s">
        <v>7</v>
      </c>
      <c r="B8" s="2">
        <v>0.29549999999999998</v>
      </c>
      <c r="C8" s="2">
        <v>0.25969999999999999</v>
      </c>
      <c r="D8" s="2">
        <v>0.2555</v>
      </c>
      <c r="E8" s="2">
        <f>AVERAGE(B8:D8)</f>
        <v>0.27023333333333333</v>
      </c>
      <c r="F8" s="2">
        <f>STDEV(B8:D8)</f>
        <v>2.1982113941414493E-2</v>
      </c>
      <c r="G8">
        <f>5*(E8-0.0759)/0.0034</f>
        <v>285.78431372549022</v>
      </c>
    </row>
    <row r="9" spans="1:7">
      <c r="A9" t="s">
        <v>8</v>
      </c>
      <c r="B9" s="2">
        <v>0.34439999999999998</v>
      </c>
      <c r="C9" s="2">
        <v>0.33079999999999998</v>
      </c>
      <c r="D9" s="2">
        <v>0.30559999999999998</v>
      </c>
      <c r="E9" s="2">
        <f t="shared" ref="E9:E72" si="0">AVERAGE(B9:D9)</f>
        <v>0.32693333333333335</v>
      </c>
      <c r="F9" s="2">
        <f t="shared" ref="F9:F72" si="1">STDEV(B9:D9)</f>
        <v>1.9686882265440294E-2</v>
      </c>
      <c r="G9">
        <f t="shared" ref="G9:G37" si="2">5*(E9-0.0759)/0.0034</f>
        <v>369.16666666666674</v>
      </c>
    </row>
    <row r="10" spans="1:7">
      <c r="A10" t="s">
        <v>9</v>
      </c>
      <c r="B10" s="2">
        <v>1.77E-2</v>
      </c>
      <c r="C10" s="2">
        <v>2.4899999999999999E-2</v>
      </c>
      <c r="D10" s="2">
        <v>2.5000000000000001E-2</v>
      </c>
      <c r="E10" s="2">
        <f t="shared" si="0"/>
        <v>2.2533333333333332E-2</v>
      </c>
      <c r="F10" s="2">
        <f t="shared" si="1"/>
        <v>4.1860880704224718E-3</v>
      </c>
      <c r="G10">
        <f t="shared" si="2"/>
        <v>-78.480392156862749</v>
      </c>
    </row>
    <row r="11" spans="1:7">
      <c r="A11" t="s">
        <v>10</v>
      </c>
      <c r="B11" s="2">
        <v>4.5100000000000001E-2</v>
      </c>
      <c r="C11" s="2">
        <v>2.7699999999999999E-2</v>
      </c>
      <c r="D11" s="2">
        <v>2.0799999999999999E-2</v>
      </c>
      <c r="E11" s="2">
        <f t="shared" si="0"/>
        <v>3.1200000000000002E-2</v>
      </c>
      <c r="F11" s="2">
        <f t="shared" si="1"/>
        <v>1.2522379965485797E-2</v>
      </c>
      <c r="G11">
        <f t="shared" si="2"/>
        <v>-65.735294117647044</v>
      </c>
    </row>
    <row r="12" spans="1:7">
      <c r="A12" t="s">
        <v>11</v>
      </c>
      <c r="B12" s="2">
        <v>0.14849999999999999</v>
      </c>
      <c r="C12" s="2">
        <v>0.14779999999999999</v>
      </c>
      <c r="D12" s="2">
        <v>0.1234</v>
      </c>
      <c r="E12" s="2">
        <f t="shared" si="0"/>
        <v>0.1399</v>
      </c>
      <c r="F12" s="2">
        <f t="shared" si="1"/>
        <v>1.4293704908105498E-2</v>
      </c>
      <c r="G12">
        <f t="shared" si="2"/>
        <v>94.117647058823536</v>
      </c>
    </row>
    <row r="13" spans="1:7">
      <c r="A13" t="s">
        <v>12</v>
      </c>
      <c r="B13" s="2">
        <v>5.0200000000000002E-2</v>
      </c>
      <c r="C13" s="2">
        <v>2.64E-2</v>
      </c>
      <c r="D13" s="2">
        <v>3.95E-2</v>
      </c>
      <c r="E13" s="2">
        <f t="shared" si="0"/>
        <v>3.8700000000000005E-2</v>
      </c>
      <c r="F13" s="2">
        <f t="shared" si="1"/>
        <v>1.1920151005754904E-2</v>
      </c>
      <c r="G13">
        <f t="shared" si="2"/>
        <v>-54.70588235294116</v>
      </c>
    </row>
    <row r="14" spans="1:7">
      <c r="A14" t="s">
        <v>13</v>
      </c>
      <c r="B14" s="2">
        <v>9.3200000000000005E-2</v>
      </c>
      <c r="C14" s="2">
        <v>0.14299999999999999</v>
      </c>
      <c r="D14" s="2">
        <v>0.1341</v>
      </c>
      <c r="E14" s="2">
        <f t="shared" si="0"/>
        <v>0.12343333333333333</v>
      </c>
      <c r="F14" s="2">
        <f t="shared" si="1"/>
        <v>2.6558300648447629E-2</v>
      </c>
      <c r="G14">
        <f t="shared" si="2"/>
        <v>69.901960784313715</v>
      </c>
    </row>
    <row r="15" spans="1:7">
      <c r="A15" t="s">
        <v>14</v>
      </c>
      <c r="B15" s="2">
        <v>0.52810000000000001</v>
      </c>
      <c r="C15" s="2">
        <v>0.45300000000000001</v>
      </c>
      <c r="D15" s="2">
        <v>0.53380000000000005</v>
      </c>
      <c r="E15" s="2">
        <f t="shared" si="0"/>
        <v>0.50496666666666667</v>
      </c>
      <c r="F15" s="2">
        <f t="shared" si="1"/>
        <v>4.5094604259636559E-2</v>
      </c>
      <c r="G15">
        <f t="shared" si="2"/>
        <v>630.98039215686276</v>
      </c>
    </row>
    <row r="16" spans="1:7">
      <c r="A16" t="s">
        <v>15</v>
      </c>
      <c r="B16" s="2">
        <v>7.5300000000000006E-2</v>
      </c>
      <c r="C16" s="2">
        <v>6.7299999999999999E-2</v>
      </c>
      <c r="D16" s="2">
        <v>6.6799999999999998E-2</v>
      </c>
      <c r="E16" s="2">
        <f t="shared" si="0"/>
        <v>6.9800000000000001E-2</v>
      </c>
      <c r="F16" s="2">
        <f t="shared" si="1"/>
        <v>4.7696960070847325E-3</v>
      </c>
      <c r="G16">
        <f t="shared" si="2"/>
        <v>-8.9705882352941106</v>
      </c>
    </row>
    <row r="17" spans="1:7">
      <c r="A17" t="s">
        <v>16</v>
      </c>
      <c r="B17" s="2">
        <v>0.2873</v>
      </c>
      <c r="C17" s="2">
        <v>0.2303</v>
      </c>
      <c r="D17" s="2">
        <v>0.27410000000000001</v>
      </c>
      <c r="E17" s="2">
        <f t="shared" si="0"/>
        <v>0.26390000000000002</v>
      </c>
      <c r="F17" s="2">
        <f t="shared" si="1"/>
        <v>2.983756022197491E-2</v>
      </c>
      <c r="G17">
        <f t="shared" si="2"/>
        <v>276.4705882352942</v>
      </c>
    </row>
    <row r="18" spans="1:7">
      <c r="A18" s="31" t="s">
        <v>17</v>
      </c>
      <c r="B18" s="32">
        <v>2.0476999999999999</v>
      </c>
      <c r="C18" s="32">
        <v>2.1497000000000002</v>
      </c>
      <c r="D18" s="32">
        <v>2.3031000000000001</v>
      </c>
      <c r="E18" s="25">
        <f t="shared" si="0"/>
        <v>2.1668333333333334</v>
      </c>
      <c r="F18" s="32">
        <f t="shared" si="1"/>
        <v>0.12855914332840201</v>
      </c>
      <c r="G18" s="31">
        <f t="shared" si="2"/>
        <v>3074.9019607843143</v>
      </c>
    </row>
    <row r="19" spans="1:7">
      <c r="A19" t="s">
        <v>18</v>
      </c>
      <c r="B19" s="2">
        <v>8.6199999999999999E-2</v>
      </c>
      <c r="C19" s="2">
        <v>3.4200000000000001E-2</v>
      </c>
      <c r="D19" s="2">
        <v>4.65E-2</v>
      </c>
      <c r="E19" s="2">
        <f t="shared" si="0"/>
        <v>5.5633333333333333E-2</v>
      </c>
      <c r="F19" s="2">
        <f t="shared" si="1"/>
        <v>2.717652172985598E-2</v>
      </c>
      <c r="G19">
        <f t="shared" si="2"/>
        <v>-29.803921568627445</v>
      </c>
    </row>
    <row r="20" spans="1:7">
      <c r="A20" t="s">
        <v>19</v>
      </c>
      <c r="B20" s="2">
        <v>0.03</v>
      </c>
      <c r="C20" s="2">
        <v>3.5099999999999999E-2</v>
      </c>
      <c r="D20" s="2">
        <v>1.24E-2</v>
      </c>
      <c r="E20" s="2">
        <f t="shared" si="0"/>
        <v>2.583333333333333E-2</v>
      </c>
      <c r="F20" s="2">
        <f t="shared" si="1"/>
        <v>1.1909799886368108E-2</v>
      </c>
      <c r="G20">
        <f t="shared" si="2"/>
        <v>-73.627450980392155</v>
      </c>
    </row>
    <row r="21" spans="1:7">
      <c r="A21" t="s">
        <v>20</v>
      </c>
      <c r="B21" s="2">
        <v>2.98E-2</v>
      </c>
      <c r="C21" s="2">
        <v>3.8E-3</v>
      </c>
      <c r="D21" s="2">
        <v>2.8400000000000002E-2</v>
      </c>
      <c r="E21" s="2">
        <f t="shared" si="0"/>
        <v>2.0666666666666667E-2</v>
      </c>
      <c r="F21" s="2">
        <f t="shared" si="1"/>
        <v>1.4623725015649517E-2</v>
      </c>
      <c r="G21">
        <f t="shared" si="2"/>
        <v>-81.225490196078439</v>
      </c>
    </row>
    <row r="22" spans="1:7">
      <c r="A22" t="s">
        <v>21</v>
      </c>
      <c r="B22" s="2">
        <v>7.1999999999999995E-2</v>
      </c>
      <c r="C22" s="2">
        <v>0.1368</v>
      </c>
      <c r="D22" s="2">
        <v>0.1003</v>
      </c>
      <c r="E22" s="2">
        <f t="shared" si="0"/>
        <v>0.10303333333333332</v>
      </c>
      <c r="F22" s="2">
        <f t="shared" si="1"/>
        <v>3.248635611042483E-2</v>
      </c>
      <c r="G22">
        <f t="shared" si="2"/>
        <v>39.901960784313722</v>
      </c>
    </row>
    <row r="23" spans="1:7">
      <c r="A23" t="s">
        <v>22</v>
      </c>
      <c r="B23" s="2">
        <v>0.54510000000000003</v>
      </c>
      <c r="C23" s="2">
        <v>0.47589999999999999</v>
      </c>
      <c r="D23" s="2">
        <v>0.55259999999999998</v>
      </c>
      <c r="E23" s="2">
        <f t="shared" si="0"/>
        <v>0.5245333333333333</v>
      </c>
      <c r="F23" s="2">
        <f t="shared" si="1"/>
        <v>4.2284315453053799E-2</v>
      </c>
      <c r="G23">
        <f t="shared" si="2"/>
        <v>659.75490196078442</v>
      </c>
    </row>
    <row r="24" spans="1:7">
      <c r="A24" t="s">
        <v>23</v>
      </c>
      <c r="B24" s="2">
        <v>5.0999999999999997E-2</v>
      </c>
      <c r="C24" s="2">
        <v>9.6299999999999997E-2</v>
      </c>
      <c r="D24" s="2">
        <v>8.2500000000000004E-2</v>
      </c>
      <c r="E24" s="2">
        <f t="shared" si="0"/>
        <v>7.6600000000000001E-2</v>
      </c>
      <c r="F24" s="2">
        <f t="shared" si="1"/>
        <v>2.3219173111891828E-2</v>
      </c>
      <c r="G24">
        <f t="shared" si="2"/>
        <v>1.0294117647058916</v>
      </c>
    </row>
    <row r="25" spans="1:7">
      <c r="A25" t="s">
        <v>24</v>
      </c>
      <c r="B25" s="2">
        <v>0.12640000000000001</v>
      </c>
      <c r="C25" s="2">
        <v>9.6500000000000002E-2</v>
      </c>
      <c r="D25" s="2">
        <v>9.5699999999999993E-2</v>
      </c>
      <c r="E25" s="2">
        <f t="shared" si="0"/>
        <v>0.1062</v>
      </c>
      <c r="F25" s="2">
        <f t="shared" si="1"/>
        <v>1.7498285630312513E-2</v>
      </c>
      <c r="G25">
        <f t="shared" si="2"/>
        <v>44.558823529411775</v>
      </c>
    </row>
    <row r="26" spans="1:7">
      <c r="A26" t="s">
        <v>25</v>
      </c>
      <c r="B26" s="2">
        <v>7.9999999999999499E-3</v>
      </c>
      <c r="C26" s="2">
        <v>1.0500000000000001E-2</v>
      </c>
      <c r="D26" s="2">
        <v>8.7000000000000098E-3</v>
      </c>
      <c r="E26" s="2">
        <f t="shared" si="0"/>
        <v>9.0666666666666534E-3</v>
      </c>
      <c r="F26" s="2">
        <f t="shared" si="1"/>
        <v>1.2897028081435599E-3</v>
      </c>
      <c r="G26">
        <f t="shared" si="2"/>
        <v>-98.284313725490222</v>
      </c>
    </row>
    <row r="27" spans="1:7">
      <c r="A27" t="s">
        <v>26</v>
      </c>
      <c r="B27" s="2">
        <v>4.2200000000000001E-2</v>
      </c>
      <c r="C27" s="2">
        <v>1.4200000000000001E-2</v>
      </c>
      <c r="D27" s="2">
        <v>3.0499999999999999E-2</v>
      </c>
      <c r="E27" s="2">
        <f t="shared" si="0"/>
        <v>2.8966666666666668E-2</v>
      </c>
      <c r="F27" s="2">
        <f t="shared" si="1"/>
        <v>1.4062835181190643E-2</v>
      </c>
      <c r="G27">
        <f t="shared" si="2"/>
        <v>-69.019607843137251</v>
      </c>
    </row>
    <row r="28" spans="1:7">
      <c r="A28" t="s">
        <v>27</v>
      </c>
      <c r="B28" s="2">
        <v>3.95E-2</v>
      </c>
      <c r="C28" s="2">
        <v>4.5199999999999997E-2</v>
      </c>
      <c r="D28" s="2">
        <v>4.4999999999999998E-2</v>
      </c>
      <c r="E28" s="2">
        <f t="shared" si="0"/>
        <v>4.3233333333333325E-2</v>
      </c>
      <c r="F28" s="2">
        <f t="shared" si="1"/>
        <v>3.2347076117221667E-3</v>
      </c>
      <c r="G28">
        <f t="shared" si="2"/>
        <v>-48.039215686274517</v>
      </c>
    </row>
    <row r="29" spans="1:7">
      <c r="A29" t="s">
        <v>28</v>
      </c>
      <c r="B29" s="2">
        <v>0</v>
      </c>
      <c r="C29" s="2">
        <v>0</v>
      </c>
      <c r="D29" s="2">
        <v>0</v>
      </c>
      <c r="E29" s="2">
        <f t="shared" si="0"/>
        <v>0</v>
      </c>
      <c r="F29" s="2">
        <f t="shared" si="1"/>
        <v>0</v>
      </c>
      <c r="G29">
        <f t="shared" si="2"/>
        <v>-111.61764705882352</v>
      </c>
    </row>
    <row r="30" spans="1:7">
      <c r="A30" t="s">
        <v>29</v>
      </c>
      <c r="B30" s="2">
        <v>7.3999999999999996E-2</v>
      </c>
      <c r="C30" s="2">
        <v>0.1106</v>
      </c>
      <c r="D30" s="2">
        <v>9.3100000000000002E-2</v>
      </c>
      <c r="E30" s="2">
        <f t="shared" si="0"/>
        <v>9.2566666666666672E-2</v>
      </c>
      <c r="F30" s="2">
        <f t="shared" si="1"/>
        <v>1.8305827851625045E-2</v>
      </c>
      <c r="G30">
        <f t="shared" si="2"/>
        <v>24.509803921568643</v>
      </c>
    </row>
    <row r="31" spans="1:7">
      <c r="A31" t="s">
        <v>30</v>
      </c>
      <c r="B31" s="2">
        <v>1.5699999999999999E-2</v>
      </c>
      <c r="C31" s="2">
        <v>1.3100000000000001E-2</v>
      </c>
      <c r="D31" s="2">
        <v>8.5000000000000093E-3</v>
      </c>
      <c r="E31" s="2">
        <f t="shared" si="0"/>
        <v>1.2433333333333336E-2</v>
      </c>
      <c r="F31" s="2">
        <f t="shared" si="1"/>
        <v>3.6460023770334194E-3</v>
      </c>
      <c r="G31">
        <f t="shared" si="2"/>
        <v>-93.333333333333329</v>
      </c>
    </row>
    <row r="32" spans="1:7">
      <c r="A32" t="s">
        <v>31</v>
      </c>
      <c r="B32" s="2">
        <v>9.8999999999999904E-3</v>
      </c>
      <c r="C32" s="2">
        <v>4.8500000000000001E-2</v>
      </c>
      <c r="D32" s="2">
        <v>1.03E-2</v>
      </c>
      <c r="E32" s="2">
        <f t="shared" si="0"/>
        <v>2.29E-2</v>
      </c>
      <c r="F32" s="2">
        <f t="shared" si="1"/>
        <v>2.2171152428324518E-2</v>
      </c>
      <c r="G32">
        <f t="shared" si="2"/>
        <v>-77.941176470588232</v>
      </c>
    </row>
    <row r="33" spans="1:7">
      <c r="A33" t="s">
        <v>32</v>
      </c>
      <c r="B33" s="2">
        <v>0.15190000000000001</v>
      </c>
      <c r="C33" s="2">
        <v>0.112</v>
      </c>
      <c r="D33" s="2">
        <v>0.12740000000000001</v>
      </c>
      <c r="E33" s="2">
        <f t="shared" si="0"/>
        <v>0.13043333333333335</v>
      </c>
      <c r="F33" s="2">
        <f t="shared" si="1"/>
        <v>2.0122209951526977E-2</v>
      </c>
      <c r="G33">
        <f t="shared" si="2"/>
        <v>80.19607843137257</v>
      </c>
    </row>
    <row r="34" spans="1:7">
      <c r="A34" t="s">
        <v>33</v>
      </c>
      <c r="B34" s="2">
        <v>2.63E-2</v>
      </c>
      <c r="C34" s="2">
        <v>2.1499999999999998E-2</v>
      </c>
      <c r="D34" s="2">
        <v>1.2800000000000001E-2</v>
      </c>
      <c r="E34" s="2">
        <f t="shared" si="0"/>
        <v>2.0199999999999999E-2</v>
      </c>
      <c r="F34" s="2">
        <f t="shared" si="1"/>
        <v>6.8432448443702561E-3</v>
      </c>
      <c r="G34">
        <f t="shared" si="2"/>
        <v>-81.911764705882348</v>
      </c>
    </row>
    <row r="35" spans="1:7">
      <c r="A35" t="s">
        <v>34</v>
      </c>
      <c r="B35" s="2">
        <v>0</v>
      </c>
      <c r="C35" s="2">
        <v>0</v>
      </c>
      <c r="D35" s="2">
        <v>0</v>
      </c>
      <c r="E35" s="2">
        <f t="shared" si="0"/>
        <v>0</v>
      </c>
      <c r="F35" s="2">
        <f t="shared" si="1"/>
        <v>0</v>
      </c>
      <c r="G35">
        <f t="shared" si="2"/>
        <v>-111.61764705882352</v>
      </c>
    </row>
    <row r="36" spans="1:7">
      <c r="A36" t="s">
        <v>35</v>
      </c>
      <c r="B36" s="2">
        <v>3.0800000000000001E-2</v>
      </c>
      <c r="C36" s="2">
        <v>1.7000000000000001E-2</v>
      </c>
      <c r="D36" s="2">
        <v>2.3699999999999999E-2</v>
      </c>
      <c r="E36" s="2">
        <f t="shared" si="0"/>
        <v>2.3833333333333335E-2</v>
      </c>
      <c r="F36" s="2">
        <f t="shared" si="1"/>
        <v>6.9009661159386343E-3</v>
      </c>
      <c r="G36">
        <f t="shared" si="2"/>
        <v>-76.568627450980387</v>
      </c>
    </row>
    <row r="37" spans="1:7">
      <c r="A37" t="s">
        <v>36</v>
      </c>
      <c r="B37" s="2">
        <v>0</v>
      </c>
      <c r="C37" s="2">
        <v>0</v>
      </c>
      <c r="D37" s="2">
        <v>0</v>
      </c>
      <c r="E37" s="2">
        <f t="shared" si="0"/>
        <v>0</v>
      </c>
      <c r="F37" s="2">
        <f t="shared" si="1"/>
        <v>0</v>
      </c>
      <c r="G37">
        <f t="shared" si="2"/>
        <v>-111.61764705882352</v>
      </c>
    </row>
    <row r="38" spans="1:7">
      <c r="A38" t="s">
        <v>37</v>
      </c>
      <c r="B38" s="2">
        <v>0.45500000000000002</v>
      </c>
      <c r="C38" s="2">
        <v>0.41589999999999999</v>
      </c>
      <c r="D38" s="2">
        <v>0.36399999999999999</v>
      </c>
      <c r="E38" s="2">
        <f t="shared" si="0"/>
        <v>0.41163333333333335</v>
      </c>
      <c r="F38" s="2">
        <f t="shared" si="1"/>
        <v>4.5649790068885351E-2</v>
      </c>
      <c r="G38">
        <f>5*(E38-0.0955)/0.0044</f>
        <v>359.24242424242425</v>
      </c>
    </row>
    <row r="39" spans="1:7">
      <c r="A39" t="s">
        <v>38</v>
      </c>
      <c r="B39" s="2">
        <v>7.0900000000000005E-2</v>
      </c>
      <c r="C39" s="2">
        <v>3.2099999999999997E-2</v>
      </c>
      <c r="D39" s="2">
        <v>5.11E-2</v>
      </c>
      <c r="E39" s="2">
        <f t="shared" si="0"/>
        <v>5.1366666666666672E-2</v>
      </c>
      <c r="F39" s="2">
        <f t="shared" si="1"/>
        <v>1.9401374521753171E-2</v>
      </c>
      <c r="G39">
        <f t="shared" ref="G39:G67" si="3">5*(E39-0.0955)/0.0044</f>
        <v>-50.151515151515142</v>
      </c>
    </row>
    <row r="40" spans="1:7">
      <c r="A40" t="s">
        <v>39</v>
      </c>
      <c r="B40" s="2">
        <v>0.23849999999999999</v>
      </c>
      <c r="C40" s="2">
        <v>0.2271</v>
      </c>
      <c r="D40" s="2">
        <v>0.253</v>
      </c>
      <c r="E40" s="2">
        <f t="shared" si="0"/>
        <v>0.23953333333333335</v>
      </c>
      <c r="F40" s="2">
        <f t="shared" si="1"/>
        <v>1.2980883380314818E-2</v>
      </c>
      <c r="G40">
        <f t="shared" si="3"/>
        <v>163.67424242424244</v>
      </c>
    </row>
    <row r="41" spans="1:7">
      <c r="A41" t="s">
        <v>40</v>
      </c>
      <c r="B41" s="2">
        <v>0.16220000000000001</v>
      </c>
      <c r="C41" s="2">
        <v>0.1444</v>
      </c>
      <c r="D41" s="2">
        <v>0.1028</v>
      </c>
      <c r="E41" s="2">
        <f t="shared" si="0"/>
        <v>0.13646666666666665</v>
      </c>
      <c r="F41" s="2">
        <f t="shared" si="1"/>
        <v>3.0484312905711648E-2</v>
      </c>
      <c r="G41">
        <f t="shared" si="3"/>
        <v>46.553030303030283</v>
      </c>
    </row>
    <row r="42" spans="1:7">
      <c r="A42" t="s">
        <v>41</v>
      </c>
      <c r="B42" s="2">
        <v>4.6699999999999998E-2</v>
      </c>
      <c r="C42" s="2">
        <v>5.4199999999999998E-2</v>
      </c>
      <c r="D42" s="2">
        <v>3.6400000000000002E-2</v>
      </c>
      <c r="E42" s="2">
        <f t="shared" si="0"/>
        <v>4.5766666666666657E-2</v>
      </c>
      <c r="F42" s="2">
        <f t="shared" si="1"/>
        <v>8.9366287454125757E-3</v>
      </c>
      <c r="G42">
        <f t="shared" si="3"/>
        <v>-56.515151515151523</v>
      </c>
    </row>
    <row r="43" spans="1:7">
      <c r="A43" t="s">
        <v>42</v>
      </c>
      <c r="B43" s="2">
        <v>8.9800000000000005E-2</v>
      </c>
      <c r="C43" s="2">
        <v>0.1042</v>
      </c>
      <c r="D43" s="2">
        <v>0.10009999999999999</v>
      </c>
      <c r="E43" s="2">
        <f t="shared" si="0"/>
        <v>9.8033333333333347E-2</v>
      </c>
      <c r="F43" s="2">
        <f t="shared" si="1"/>
        <v>7.4191194446061644E-3</v>
      </c>
      <c r="G43">
        <f t="shared" si="3"/>
        <v>2.8787878787878927</v>
      </c>
    </row>
    <row r="44" spans="1:7">
      <c r="A44" t="s">
        <v>43</v>
      </c>
      <c r="B44" s="2">
        <v>0.2036</v>
      </c>
      <c r="C44" s="2">
        <v>0.28389999999999999</v>
      </c>
      <c r="D44" s="2">
        <v>0.19520000000000001</v>
      </c>
      <c r="E44" s="2">
        <f t="shared" si="0"/>
        <v>0.22756666666666667</v>
      </c>
      <c r="F44" s="2">
        <f t="shared" si="1"/>
        <v>4.8966553210669603E-2</v>
      </c>
      <c r="G44">
        <f t="shared" si="3"/>
        <v>150.07575757575756</v>
      </c>
    </row>
    <row r="45" spans="1:7">
      <c r="A45" t="s">
        <v>44</v>
      </c>
      <c r="B45" s="2">
        <v>0.18809999999999999</v>
      </c>
      <c r="C45" s="2">
        <v>0.2303</v>
      </c>
      <c r="D45" s="2">
        <v>0.21640000000000001</v>
      </c>
      <c r="E45" s="2">
        <f t="shared" si="0"/>
        <v>0.21160000000000001</v>
      </c>
      <c r="F45" s="2">
        <f t="shared" si="1"/>
        <v>2.1505580671071917E-2</v>
      </c>
      <c r="G45">
        <f t="shared" si="3"/>
        <v>131.93181818181819</v>
      </c>
    </row>
    <row r="46" spans="1:7">
      <c r="A46" t="s">
        <v>45</v>
      </c>
      <c r="B46" s="2">
        <v>0.18920000000000001</v>
      </c>
      <c r="C46" s="2">
        <v>0.25509999999999999</v>
      </c>
      <c r="D46" s="2">
        <v>0.1643</v>
      </c>
      <c r="E46" s="2">
        <f t="shared" si="0"/>
        <v>0.20286666666666667</v>
      </c>
      <c r="F46" s="2">
        <f t="shared" si="1"/>
        <v>4.6917409704003682E-2</v>
      </c>
      <c r="G46">
        <f t="shared" si="3"/>
        <v>122.00757575757574</v>
      </c>
    </row>
    <row r="47" spans="1:7">
      <c r="A47" t="s">
        <v>46</v>
      </c>
      <c r="B47" s="2">
        <v>0.1479</v>
      </c>
      <c r="C47" s="2">
        <v>9.9099999999999994E-2</v>
      </c>
      <c r="D47" s="2">
        <v>0.14530000000000001</v>
      </c>
      <c r="E47" s="2">
        <f t="shared" si="0"/>
        <v>0.13076666666666667</v>
      </c>
      <c r="F47" s="2">
        <f t="shared" si="1"/>
        <v>2.745493276869081E-2</v>
      </c>
      <c r="G47">
        <f t="shared" si="3"/>
        <v>40.075757575757578</v>
      </c>
    </row>
    <row r="48" spans="1:7">
      <c r="A48" s="31" t="s">
        <v>47</v>
      </c>
      <c r="B48" s="32">
        <v>2.0644999999999998</v>
      </c>
      <c r="C48" s="32">
        <v>2.1305000000000001</v>
      </c>
      <c r="D48" s="32">
        <v>2.1962999999999999</v>
      </c>
      <c r="E48" s="25">
        <f t="shared" si="0"/>
        <v>2.1304333333333334</v>
      </c>
      <c r="F48" s="32">
        <f t="shared" si="1"/>
        <v>6.5900025290840505E-2</v>
      </c>
      <c r="G48" s="31">
        <f t="shared" si="3"/>
        <v>2312.4242424242425</v>
      </c>
    </row>
    <row r="49" spans="1:7">
      <c r="A49" t="s">
        <v>48</v>
      </c>
      <c r="B49" s="2">
        <v>0.1459</v>
      </c>
      <c r="C49" s="2">
        <v>7.9299999999999995E-2</v>
      </c>
      <c r="D49" s="2">
        <v>9.0399999999999994E-2</v>
      </c>
      <c r="E49" s="2">
        <f t="shared" si="0"/>
        <v>0.1052</v>
      </c>
      <c r="F49" s="2">
        <f t="shared" si="1"/>
        <v>3.5681507815673939E-2</v>
      </c>
      <c r="G49">
        <f t="shared" si="3"/>
        <v>11.022727272727272</v>
      </c>
    </row>
    <row r="50" spans="1:7">
      <c r="A50" t="s">
        <v>49</v>
      </c>
      <c r="B50" s="2">
        <v>7.0699999999999999E-2</v>
      </c>
      <c r="C50" s="2">
        <v>0.10440000000000001</v>
      </c>
      <c r="D50" s="2">
        <v>6.2E-2</v>
      </c>
      <c r="E50" s="2">
        <f t="shared" si="0"/>
        <v>7.903333333333333E-2</v>
      </c>
      <c r="F50" s="2">
        <f t="shared" si="1"/>
        <v>2.2394716638826521E-2</v>
      </c>
      <c r="G50">
        <f t="shared" si="3"/>
        <v>-18.712121212121215</v>
      </c>
    </row>
    <row r="51" spans="1:7">
      <c r="A51" t="s">
        <v>50</v>
      </c>
      <c r="B51" s="2">
        <v>0.1419</v>
      </c>
      <c r="C51" s="2">
        <v>0.1183</v>
      </c>
      <c r="D51" s="2">
        <v>0.1527</v>
      </c>
      <c r="E51" s="2">
        <f t="shared" si="0"/>
        <v>0.13763333333333333</v>
      </c>
      <c r="F51" s="2">
        <f t="shared" si="1"/>
        <v>1.7592422611264504E-2</v>
      </c>
      <c r="G51">
        <f t="shared" si="3"/>
        <v>47.878787878787868</v>
      </c>
    </row>
    <row r="52" spans="1:7">
      <c r="A52" t="s">
        <v>51</v>
      </c>
      <c r="B52" s="2">
        <v>0.1201</v>
      </c>
      <c r="C52" s="2">
        <v>0.17069999999999999</v>
      </c>
      <c r="D52" s="2">
        <v>0.1158</v>
      </c>
      <c r="E52" s="2">
        <f t="shared" si="0"/>
        <v>0.13553333333333334</v>
      </c>
      <c r="F52" s="2">
        <f t="shared" si="1"/>
        <v>3.0531022474416566E-2</v>
      </c>
      <c r="G52">
        <f t="shared" si="3"/>
        <v>45.492424242424242</v>
      </c>
    </row>
    <row r="53" spans="1:7">
      <c r="A53" t="s">
        <v>52</v>
      </c>
      <c r="B53" s="2">
        <v>0.1201</v>
      </c>
      <c r="C53" s="2">
        <v>0.114</v>
      </c>
      <c r="D53" s="2">
        <v>0.13969999999999999</v>
      </c>
      <c r="E53" s="2">
        <f t="shared" si="0"/>
        <v>0.1246</v>
      </c>
      <c r="F53" s="2">
        <f t="shared" si="1"/>
        <v>1.3427955912945053E-2</v>
      </c>
      <c r="G53">
        <f t="shared" si="3"/>
        <v>33.06818181818182</v>
      </c>
    </row>
    <row r="54" spans="1:7">
      <c r="A54" s="31" t="s">
        <v>53</v>
      </c>
      <c r="B54" s="32">
        <v>2.2801999999999998</v>
      </c>
      <c r="C54" s="32">
        <v>2.5647000000000002</v>
      </c>
      <c r="D54" s="32">
        <v>2.4491999999999998</v>
      </c>
      <c r="E54" s="25">
        <f t="shared" si="0"/>
        <v>2.4313666666666669</v>
      </c>
      <c r="F54" s="32">
        <f t="shared" si="1"/>
        <v>0.14308592989295876</v>
      </c>
      <c r="G54" s="31">
        <f t="shared" si="3"/>
        <v>2654.3939393939399</v>
      </c>
    </row>
    <row r="55" spans="1:7">
      <c r="A55" t="s">
        <v>54</v>
      </c>
      <c r="B55" s="2">
        <v>0</v>
      </c>
      <c r="C55" s="2">
        <v>0</v>
      </c>
      <c r="D55" s="2">
        <v>0</v>
      </c>
      <c r="E55" s="2">
        <f t="shared" si="0"/>
        <v>0</v>
      </c>
      <c r="F55" s="2">
        <f t="shared" si="1"/>
        <v>0</v>
      </c>
      <c r="G55">
        <f t="shared" si="3"/>
        <v>-108.52272727272728</v>
      </c>
    </row>
    <row r="56" spans="1:7">
      <c r="A56" t="s">
        <v>55</v>
      </c>
      <c r="B56" s="2">
        <v>0.10059999999999999</v>
      </c>
      <c r="C56" s="2">
        <v>0.1168</v>
      </c>
      <c r="D56" s="2">
        <v>0.1142</v>
      </c>
      <c r="E56" s="2">
        <f t="shared" si="0"/>
        <v>0.11053333333333333</v>
      </c>
      <c r="F56" s="2">
        <f t="shared" si="1"/>
        <v>8.700191568772114E-3</v>
      </c>
      <c r="G56">
        <f t="shared" si="3"/>
        <v>17.083333333333329</v>
      </c>
    </row>
    <row r="57" spans="1:7">
      <c r="A57" t="s">
        <v>56</v>
      </c>
      <c r="B57" s="2">
        <v>0</v>
      </c>
      <c r="C57" s="2">
        <v>0</v>
      </c>
      <c r="D57" s="2">
        <v>0</v>
      </c>
      <c r="E57" s="2">
        <f t="shared" si="0"/>
        <v>0</v>
      </c>
      <c r="F57" s="2">
        <f t="shared" si="1"/>
        <v>0</v>
      </c>
      <c r="G57">
        <f t="shared" si="3"/>
        <v>-108.52272727272728</v>
      </c>
    </row>
    <row r="58" spans="1:7">
      <c r="A58" t="s">
        <v>57</v>
      </c>
      <c r="B58" s="2">
        <v>6.5999999999999904E-3</v>
      </c>
      <c r="C58" s="2">
        <v>7.6000000000000199E-3</v>
      </c>
      <c r="D58" s="2">
        <v>8.8999999999999895E-3</v>
      </c>
      <c r="E58" s="2">
        <f t="shared" si="0"/>
        <v>7.7000000000000011E-3</v>
      </c>
      <c r="F58" s="2">
        <f t="shared" si="1"/>
        <v>1.1532562594670779E-3</v>
      </c>
      <c r="G58">
        <f t="shared" si="3"/>
        <v>-99.772727272727266</v>
      </c>
    </row>
    <row r="59" spans="1:7">
      <c r="A59" t="s">
        <v>58</v>
      </c>
      <c r="B59" s="2">
        <v>1.46E-2</v>
      </c>
      <c r="C59" s="2">
        <v>6.3E-2</v>
      </c>
      <c r="D59" s="2">
        <v>4.4400000000000002E-2</v>
      </c>
      <c r="E59" s="2">
        <f t="shared" si="0"/>
        <v>4.0666666666666663E-2</v>
      </c>
      <c r="F59" s="2">
        <f t="shared" si="1"/>
        <v>2.441502269778453E-2</v>
      </c>
      <c r="G59">
        <f t="shared" si="3"/>
        <v>-62.310606060606055</v>
      </c>
    </row>
    <row r="60" spans="1:7">
      <c r="A60" t="s">
        <v>59</v>
      </c>
      <c r="B60" s="2">
        <v>0.22800000000000001</v>
      </c>
      <c r="C60" s="2">
        <v>0.25659999999999999</v>
      </c>
      <c r="D60" s="2">
        <v>0.2319</v>
      </c>
      <c r="E60" s="2">
        <f t="shared" si="0"/>
        <v>0.23883333333333334</v>
      </c>
      <c r="F60" s="2">
        <f t="shared" si="1"/>
        <v>1.5509459479082922E-2</v>
      </c>
      <c r="G60">
        <f t="shared" si="3"/>
        <v>162.87878787878788</v>
      </c>
    </row>
    <row r="61" spans="1:7">
      <c r="A61" t="s">
        <v>60</v>
      </c>
      <c r="B61" s="2">
        <v>0.1663</v>
      </c>
      <c r="C61" s="2">
        <v>0.1134</v>
      </c>
      <c r="D61" s="2">
        <v>0.1459</v>
      </c>
      <c r="E61" s="2">
        <f t="shared" si="0"/>
        <v>0.14186666666666667</v>
      </c>
      <c r="F61" s="2">
        <f t="shared" si="1"/>
        <v>2.667964267626793E-2</v>
      </c>
      <c r="G61">
        <f t="shared" si="3"/>
        <v>52.689393939393938</v>
      </c>
    </row>
    <row r="62" spans="1:7">
      <c r="A62" t="s">
        <v>61</v>
      </c>
      <c r="B62" s="2">
        <v>1.26E-2</v>
      </c>
      <c r="C62" s="2">
        <v>1.66E-2</v>
      </c>
      <c r="D62" s="2">
        <v>1.03E-2</v>
      </c>
      <c r="E62" s="2">
        <f t="shared" si="0"/>
        <v>1.3166666666666667E-2</v>
      </c>
      <c r="F62" s="2">
        <f t="shared" si="1"/>
        <v>3.1879983270593688E-3</v>
      </c>
      <c r="G62">
        <f t="shared" si="3"/>
        <v>-93.560606060606077</v>
      </c>
    </row>
    <row r="63" spans="1:7">
      <c r="A63" t="s">
        <v>62</v>
      </c>
      <c r="B63" s="2">
        <v>5.5199999999999999E-2</v>
      </c>
      <c r="C63" s="2">
        <v>1.8599999999999998E-2</v>
      </c>
      <c r="D63" s="2">
        <v>4.3400000000000001E-2</v>
      </c>
      <c r="E63" s="2">
        <f t="shared" si="0"/>
        <v>3.9066666666666666E-2</v>
      </c>
      <c r="F63" s="2">
        <f t="shared" si="1"/>
        <v>1.8680827961665227E-2</v>
      </c>
      <c r="G63">
        <f t="shared" si="3"/>
        <v>-64.128787878787875</v>
      </c>
    </row>
    <row r="64" spans="1:7">
      <c r="A64" t="s">
        <v>63</v>
      </c>
      <c r="B64" s="2">
        <v>8.2000000000000003E-2</v>
      </c>
      <c r="C64" s="2">
        <v>0.06</v>
      </c>
      <c r="D64" s="2">
        <v>8.4000000000000005E-2</v>
      </c>
      <c r="E64" s="2">
        <f t="shared" si="0"/>
        <v>7.5333333333333349E-2</v>
      </c>
      <c r="F64" s="2">
        <f t="shared" si="1"/>
        <v>1.3316656236958649E-2</v>
      </c>
      <c r="G64">
        <f t="shared" si="3"/>
        <v>-22.91666666666665</v>
      </c>
    </row>
    <row r="65" spans="1:7">
      <c r="A65" t="s">
        <v>64</v>
      </c>
      <c r="B65" s="2">
        <v>0.1757</v>
      </c>
      <c r="C65" s="2">
        <v>0.13569999999999999</v>
      </c>
      <c r="D65" s="2">
        <v>0.1207</v>
      </c>
      <c r="E65" s="2">
        <f t="shared" si="0"/>
        <v>0.14403333333333335</v>
      </c>
      <c r="F65" s="2">
        <f t="shared" si="1"/>
        <v>2.8431203515386534E-2</v>
      </c>
      <c r="G65">
        <f t="shared" si="3"/>
        <v>55.151515151515163</v>
      </c>
    </row>
    <row r="66" spans="1:7">
      <c r="A66" t="s">
        <v>65</v>
      </c>
      <c r="B66" s="2">
        <v>0</v>
      </c>
      <c r="C66" s="2">
        <v>0</v>
      </c>
      <c r="D66" s="2">
        <v>0</v>
      </c>
      <c r="E66" s="2">
        <f t="shared" si="0"/>
        <v>0</v>
      </c>
      <c r="F66" s="2">
        <f t="shared" si="1"/>
        <v>0</v>
      </c>
      <c r="G66">
        <f t="shared" si="3"/>
        <v>-108.52272727272728</v>
      </c>
    </row>
    <row r="67" spans="1:7">
      <c r="A67" s="31" t="s">
        <v>66</v>
      </c>
      <c r="B67" s="32">
        <v>2.4689999999999999</v>
      </c>
      <c r="C67" s="32">
        <v>2.3940000000000001</v>
      </c>
      <c r="D67" s="32">
        <v>2.2747000000000002</v>
      </c>
      <c r="E67" s="25">
        <f t="shared" si="0"/>
        <v>2.3792333333333331</v>
      </c>
      <c r="F67" s="32">
        <f t="shared" si="1"/>
        <v>9.7988077506066515E-2</v>
      </c>
      <c r="G67" s="31">
        <f t="shared" si="3"/>
        <v>2595.151515151515</v>
      </c>
    </row>
    <row r="68" spans="1:7">
      <c r="A68" t="s">
        <v>67</v>
      </c>
      <c r="B68" s="2">
        <v>0.14330000000000001</v>
      </c>
      <c r="C68" s="2">
        <v>0.1183</v>
      </c>
      <c r="D68" s="2">
        <v>0.1105</v>
      </c>
      <c r="E68" s="2">
        <f t="shared" si="0"/>
        <v>0.12403333333333333</v>
      </c>
      <c r="F68" s="2">
        <f t="shared" si="1"/>
        <v>1.7135149060727141E-2</v>
      </c>
      <c r="G68">
        <f>5*(E68-0.0306)/0.002</f>
        <v>233.58333333333331</v>
      </c>
    </row>
    <row r="69" spans="1:7">
      <c r="A69" t="s">
        <v>68</v>
      </c>
      <c r="B69" s="2">
        <v>4.4600000000000001E-2</v>
      </c>
      <c r="C69" s="2">
        <v>4.2000000000000003E-2</v>
      </c>
      <c r="D69" s="2">
        <v>3.44E-2</v>
      </c>
      <c r="E69" s="2">
        <f t="shared" si="0"/>
        <v>4.0333333333333339E-2</v>
      </c>
      <c r="F69" s="2">
        <f t="shared" si="1"/>
        <v>5.3003144560802564E-3</v>
      </c>
      <c r="G69">
        <f t="shared" ref="G69:G97" si="4">5*(E69-0.0306)/0.002</f>
        <v>24.333333333333353</v>
      </c>
    </row>
    <row r="70" spans="1:7">
      <c r="A70" t="s">
        <v>69</v>
      </c>
      <c r="B70" s="2">
        <v>6.5699999999999995E-2</v>
      </c>
      <c r="C70" s="2">
        <v>6.8500000000000005E-2</v>
      </c>
      <c r="D70" s="2">
        <v>6.4299999999999996E-2</v>
      </c>
      <c r="E70" s="2">
        <f t="shared" si="0"/>
        <v>6.6166666666666665E-2</v>
      </c>
      <c r="F70" s="2">
        <f t="shared" si="1"/>
        <v>2.1385353243127308E-3</v>
      </c>
      <c r="G70">
        <f t="shared" si="4"/>
        <v>88.916666666666657</v>
      </c>
    </row>
    <row r="71" spans="1:7">
      <c r="A71" t="s">
        <v>70</v>
      </c>
      <c r="B71" s="2">
        <v>4.53E-2</v>
      </c>
      <c r="C71" s="2">
        <v>3.5299999999999998E-2</v>
      </c>
      <c r="D71" s="2">
        <v>4.1200000000000001E-2</v>
      </c>
      <c r="E71" s="2">
        <f t="shared" si="0"/>
        <v>4.0600000000000004E-2</v>
      </c>
      <c r="F71" s="2">
        <f t="shared" si="1"/>
        <v>5.026927491022723E-3</v>
      </c>
      <c r="G71">
        <f t="shared" si="4"/>
        <v>25.000000000000014</v>
      </c>
    </row>
    <row r="72" spans="1:7">
      <c r="A72" t="s">
        <v>71</v>
      </c>
      <c r="B72" s="2">
        <v>5.0099999999999999E-2</v>
      </c>
      <c r="C72" s="2">
        <v>4.6199999999999998E-2</v>
      </c>
      <c r="D72" s="2">
        <v>2.4400000000000002E-2</v>
      </c>
      <c r="E72" s="2">
        <f t="shared" si="0"/>
        <v>4.0233333333333336E-2</v>
      </c>
      <c r="F72" s="2">
        <f t="shared" si="1"/>
        <v>1.3850030084203173E-2</v>
      </c>
      <c r="G72">
        <f t="shared" si="4"/>
        <v>24.083333333333346</v>
      </c>
    </row>
    <row r="73" spans="1:7">
      <c r="A73" t="s">
        <v>72</v>
      </c>
      <c r="B73" s="2">
        <v>5.0999999999999997E-2</v>
      </c>
      <c r="C73" s="2">
        <v>4.8000000000000001E-2</v>
      </c>
      <c r="D73" s="2">
        <v>5.8299999999999998E-2</v>
      </c>
      <c r="E73" s="2">
        <f t="shared" ref="E73:E97" si="5">AVERAGE(B73:D73)</f>
        <v>5.2433333333333332E-2</v>
      </c>
      <c r="F73" s="2">
        <f t="shared" ref="F73:F97" si="6">STDEV(B73:D73)</f>
        <v>5.2974836793833842E-3</v>
      </c>
      <c r="G73">
        <f t="shared" si="4"/>
        <v>54.583333333333329</v>
      </c>
    </row>
    <row r="74" spans="1:7">
      <c r="A74" t="s">
        <v>73</v>
      </c>
      <c r="B74" s="2">
        <v>8.09E-2</v>
      </c>
      <c r="C74" s="2">
        <v>0.11550000000000001</v>
      </c>
      <c r="D74" s="2">
        <v>8.0199999999999994E-2</v>
      </c>
      <c r="E74" s="2">
        <f t="shared" si="5"/>
        <v>9.2200000000000004E-2</v>
      </c>
      <c r="F74" s="2">
        <f t="shared" si="6"/>
        <v>2.018142710513806E-2</v>
      </c>
      <c r="G74">
        <f t="shared" si="4"/>
        <v>154</v>
      </c>
    </row>
    <row r="75" spans="1:7">
      <c r="A75" s="31" t="s">
        <v>74</v>
      </c>
      <c r="B75" s="32">
        <v>1.0829</v>
      </c>
      <c r="C75" s="32">
        <v>1.0651999999999999</v>
      </c>
      <c r="D75" s="32">
        <v>1.1214</v>
      </c>
      <c r="E75" s="25">
        <f t="shared" si="5"/>
        <v>1.0898333333333332</v>
      </c>
      <c r="F75" s="32">
        <f t="shared" si="6"/>
        <v>2.8734358063707183E-2</v>
      </c>
      <c r="G75" s="31">
        <f t="shared" si="4"/>
        <v>2648.083333333333</v>
      </c>
    </row>
    <row r="76" spans="1:7">
      <c r="A76" s="31" t="s">
        <v>75</v>
      </c>
      <c r="B76" s="32">
        <v>1.2637</v>
      </c>
      <c r="C76" s="32">
        <v>1.3512</v>
      </c>
      <c r="D76" s="32">
        <v>1.2474000000000001</v>
      </c>
      <c r="E76" s="25">
        <f t="shared" si="5"/>
        <v>1.2874333333333334</v>
      </c>
      <c r="F76" s="32">
        <f t="shared" si="6"/>
        <v>5.5821710232961307E-2</v>
      </c>
      <c r="G76" s="31">
        <f t="shared" si="4"/>
        <v>3142.0833333333339</v>
      </c>
    </row>
    <row r="77" spans="1:7">
      <c r="A77" s="31" t="s">
        <v>76</v>
      </c>
      <c r="B77" s="32">
        <v>1.3295999999999999</v>
      </c>
      <c r="C77" s="32">
        <v>1.3165</v>
      </c>
      <c r="D77" s="32">
        <v>1.2406999999999999</v>
      </c>
      <c r="E77" s="25">
        <f t="shared" si="5"/>
        <v>1.2955999999999999</v>
      </c>
      <c r="F77" s="32">
        <f t="shared" si="6"/>
        <v>4.7993853773166797E-2</v>
      </c>
      <c r="G77" s="31">
        <f t="shared" si="4"/>
        <v>3162.4999999999995</v>
      </c>
    </row>
    <row r="78" spans="1:7">
      <c r="A78" t="s">
        <v>77</v>
      </c>
      <c r="B78" s="2">
        <v>6.7199999999999996E-2</v>
      </c>
      <c r="C78" s="2">
        <v>0.1578</v>
      </c>
      <c r="D78" s="2">
        <v>4.6699999999999998E-2</v>
      </c>
      <c r="E78" s="2">
        <f t="shared" si="5"/>
        <v>9.056666666666667E-2</v>
      </c>
      <c r="F78" s="2">
        <f t="shared" si="6"/>
        <v>5.9121090427472101E-2</v>
      </c>
      <c r="G78">
        <f t="shared" si="4"/>
        <v>149.91666666666666</v>
      </c>
    </row>
    <row r="79" spans="1:7">
      <c r="A79" t="s">
        <v>78</v>
      </c>
      <c r="B79" s="2">
        <v>8.48E-2</v>
      </c>
      <c r="C79" s="2">
        <v>7.7899999999999997E-2</v>
      </c>
      <c r="D79" s="2">
        <v>7.3999999999999996E-2</v>
      </c>
      <c r="E79" s="2">
        <f t="shared" si="5"/>
        <v>7.8900000000000012E-2</v>
      </c>
      <c r="F79" s="2">
        <f t="shared" si="6"/>
        <v>5.4690035655501294E-3</v>
      </c>
      <c r="G79">
        <f t="shared" si="4"/>
        <v>120.75000000000003</v>
      </c>
    </row>
    <row r="80" spans="1:7">
      <c r="A80" t="s">
        <v>79</v>
      </c>
      <c r="B80" s="2">
        <v>0</v>
      </c>
      <c r="C80" s="2">
        <v>0</v>
      </c>
      <c r="D80" s="2">
        <v>0</v>
      </c>
      <c r="E80" s="2">
        <f t="shared" si="5"/>
        <v>0</v>
      </c>
      <c r="F80" s="2">
        <f t="shared" si="6"/>
        <v>0</v>
      </c>
      <c r="G80">
        <f t="shared" si="4"/>
        <v>-76.5</v>
      </c>
    </row>
    <row r="81" spans="1:7">
      <c r="A81" t="s">
        <v>80</v>
      </c>
      <c r="B81" s="2">
        <v>1.54E-2</v>
      </c>
      <c r="C81" s="2">
        <v>1.11E-2</v>
      </c>
      <c r="D81" s="2">
        <v>1.0699999999999999E-2</v>
      </c>
      <c r="E81" s="2">
        <f t="shared" si="5"/>
        <v>1.2400000000000001E-2</v>
      </c>
      <c r="F81" s="2">
        <f t="shared" si="6"/>
        <v>2.605762844159077E-3</v>
      </c>
      <c r="G81">
        <f t="shared" si="4"/>
        <v>-45.499999999999993</v>
      </c>
    </row>
    <row r="82" spans="1:7">
      <c r="A82" t="s">
        <v>81</v>
      </c>
      <c r="B82" s="2">
        <v>0.12130000000000001</v>
      </c>
      <c r="C82" s="2">
        <v>0.1648</v>
      </c>
      <c r="D82" s="2">
        <v>0.12909999999999999</v>
      </c>
      <c r="E82" s="2">
        <f t="shared" si="5"/>
        <v>0.1384</v>
      </c>
      <c r="F82" s="2">
        <f t="shared" si="6"/>
        <v>2.3193318003252479E-2</v>
      </c>
      <c r="G82">
        <f t="shared" si="4"/>
        <v>269.49999999999994</v>
      </c>
    </row>
    <row r="83" spans="1:7">
      <c r="A83" t="s">
        <v>82</v>
      </c>
      <c r="B83" s="2">
        <v>0.15440000000000001</v>
      </c>
      <c r="C83" s="2">
        <v>0.1275</v>
      </c>
      <c r="D83" s="2">
        <v>0.14760000000000001</v>
      </c>
      <c r="E83" s="2">
        <f t="shared" si="5"/>
        <v>0.14316666666666669</v>
      </c>
      <c r="F83" s="2">
        <f t="shared" si="6"/>
        <v>1.3987256104516425E-2</v>
      </c>
      <c r="G83">
        <f t="shared" si="4"/>
        <v>281.41666666666669</v>
      </c>
    </row>
    <row r="84" spans="1:7">
      <c r="A84" t="s">
        <v>83</v>
      </c>
      <c r="B84" s="2">
        <v>7.0999999999999994E-2</v>
      </c>
      <c r="C84" s="2">
        <v>9.6500000000000002E-2</v>
      </c>
      <c r="D84" s="2">
        <v>5.1799999999999999E-2</v>
      </c>
      <c r="E84" s="2">
        <f t="shared" si="5"/>
        <v>7.3099999999999998E-2</v>
      </c>
      <c r="F84" s="2">
        <f t="shared" si="6"/>
        <v>2.2423871209048651E-2</v>
      </c>
      <c r="G84">
        <f t="shared" si="4"/>
        <v>106.24999999999999</v>
      </c>
    </row>
    <row r="85" spans="1:7">
      <c r="A85" t="s">
        <v>84</v>
      </c>
      <c r="B85" s="2">
        <v>6.6500000000000004E-2</v>
      </c>
      <c r="C85" s="2">
        <v>4.58E-2</v>
      </c>
      <c r="D85" s="2">
        <v>5.8299999999999998E-2</v>
      </c>
      <c r="E85" s="2">
        <f t="shared" si="5"/>
        <v>5.686666666666667E-2</v>
      </c>
      <c r="F85" s="2">
        <f t="shared" si="6"/>
        <v>1.0424170630478635E-2</v>
      </c>
      <c r="G85">
        <f t="shared" si="4"/>
        <v>65.666666666666671</v>
      </c>
    </row>
    <row r="86" spans="1:7">
      <c r="A86" t="s">
        <v>85</v>
      </c>
      <c r="B86" s="2">
        <v>4.5900000000000003E-2</v>
      </c>
      <c r="C86" s="2">
        <v>5.9200000000000003E-2</v>
      </c>
      <c r="D86" s="2">
        <v>9.8599999999999993E-2</v>
      </c>
      <c r="E86" s="2">
        <f t="shared" si="5"/>
        <v>6.7900000000000002E-2</v>
      </c>
      <c r="F86" s="2">
        <f t="shared" si="6"/>
        <v>2.7406021236217406E-2</v>
      </c>
      <c r="G86">
        <f t="shared" si="4"/>
        <v>93.25</v>
      </c>
    </row>
    <row r="87" spans="1:7">
      <c r="A87" t="s">
        <v>86</v>
      </c>
      <c r="B87" s="2">
        <v>4.1300000000000003E-2</v>
      </c>
      <c r="C87" s="2">
        <v>2.7900000000000001E-2</v>
      </c>
      <c r="D87" s="2">
        <v>0.04</v>
      </c>
      <c r="E87" s="2">
        <f t="shared" si="5"/>
        <v>3.6400000000000009E-2</v>
      </c>
      <c r="F87" s="2">
        <f t="shared" si="6"/>
        <v>7.3898579147369022E-3</v>
      </c>
      <c r="G87">
        <f t="shared" si="4"/>
        <v>14.500000000000025</v>
      </c>
    </row>
    <row r="88" spans="1:7">
      <c r="A88" t="s">
        <v>87</v>
      </c>
      <c r="B88" s="2">
        <v>4.65E-2</v>
      </c>
      <c r="C88" s="2">
        <v>4.1399999999999999E-2</v>
      </c>
      <c r="D88" s="2">
        <v>3.9800000000000002E-2</v>
      </c>
      <c r="E88" s="2">
        <f t="shared" si="5"/>
        <v>4.2566666666666669E-2</v>
      </c>
      <c r="F88" s="2">
        <f t="shared" si="6"/>
        <v>3.4990474894367077E-3</v>
      </c>
      <c r="G88">
        <f t="shared" si="4"/>
        <v>29.916666666666675</v>
      </c>
    </row>
    <row r="89" spans="1:7">
      <c r="A89" t="s">
        <v>88</v>
      </c>
      <c r="B89" s="2">
        <v>0.85540000000000005</v>
      </c>
      <c r="C89" s="2">
        <v>0.84309999999999996</v>
      </c>
      <c r="D89" s="2">
        <v>0.78790000000000004</v>
      </c>
      <c r="E89" s="2">
        <f t="shared" si="5"/>
        <v>0.82880000000000009</v>
      </c>
      <c r="F89" s="2">
        <f t="shared" si="6"/>
        <v>3.595038247362467E-2</v>
      </c>
      <c r="G89">
        <f t="shared" si="4"/>
        <v>1995.5000000000002</v>
      </c>
    </row>
    <row r="90" spans="1:7">
      <c r="A90" t="s">
        <v>89</v>
      </c>
      <c r="B90" s="2">
        <v>8.9499999999999996E-2</v>
      </c>
      <c r="C90" s="2">
        <v>0.1103</v>
      </c>
      <c r="D90" s="2">
        <v>8.3099999999999993E-2</v>
      </c>
      <c r="E90" s="2">
        <f t="shared" si="5"/>
        <v>9.4299999999999995E-2</v>
      </c>
      <c r="F90" s="2">
        <f t="shared" si="6"/>
        <v>1.422111106770498E-2</v>
      </c>
      <c r="G90">
        <f t="shared" si="4"/>
        <v>159.24999999999997</v>
      </c>
    </row>
    <row r="91" spans="1:7">
      <c r="A91" t="s">
        <v>90</v>
      </c>
      <c r="B91" s="2">
        <v>9.5100000000000004E-2</v>
      </c>
      <c r="C91" s="2">
        <v>9.0300000000000005E-2</v>
      </c>
      <c r="D91" s="2">
        <v>9.1600000000000001E-2</v>
      </c>
      <c r="E91" s="2">
        <f t="shared" si="5"/>
        <v>9.2333333333333337E-2</v>
      </c>
      <c r="F91" s="2">
        <f t="shared" si="6"/>
        <v>2.482606157515391E-3</v>
      </c>
      <c r="G91">
        <f t="shared" si="4"/>
        <v>154.33333333333331</v>
      </c>
    </row>
    <row r="92" spans="1:7">
      <c r="A92" s="31" t="s">
        <v>91</v>
      </c>
      <c r="B92" s="32">
        <v>1.2602</v>
      </c>
      <c r="C92" s="32">
        <v>1.2761</v>
      </c>
      <c r="D92" s="32">
        <v>1.2435</v>
      </c>
      <c r="E92" s="25">
        <f t="shared" si="5"/>
        <v>1.2599333333333333</v>
      </c>
      <c r="F92" s="32">
        <f t="shared" si="6"/>
        <v>1.6301635909727979E-2</v>
      </c>
      <c r="G92" s="31">
        <f t="shared" si="4"/>
        <v>3073.333333333333</v>
      </c>
    </row>
    <row r="93" spans="1:7">
      <c r="A93" t="s">
        <v>92</v>
      </c>
      <c r="B93" s="2">
        <v>0.21299999999999999</v>
      </c>
      <c r="C93" s="2">
        <v>0.18959999999999999</v>
      </c>
      <c r="D93" s="2">
        <v>0.18709999999999999</v>
      </c>
      <c r="E93" s="2">
        <f t="shared" si="5"/>
        <v>0.19656666666666664</v>
      </c>
      <c r="F93" s="2">
        <f t="shared" si="6"/>
        <v>1.4286473789334588E-2</v>
      </c>
      <c r="G93">
        <f t="shared" si="4"/>
        <v>414.91666666666657</v>
      </c>
    </row>
    <row r="94" spans="1:7">
      <c r="A94" t="s">
        <v>93</v>
      </c>
      <c r="B94" s="2">
        <v>1.0699999999999999E-2</v>
      </c>
      <c r="C94" s="2">
        <v>1.24E-2</v>
      </c>
      <c r="D94" s="2">
        <v>1.3100000000000001E-2</v>
      </c>
      <c r="E94" s="2">
        <f t="shared" si="5"/>
        <v>1.2066666666666665E-2</v>
      </c>
      <c r="F94" s="2">
        <f t="shared" si="6"/>
        <v>1.2342339054382417E-3</v>
      </c>
      <c r="G94">
        <f t="shared" si="4"/>
        <v>-46.333333333333329</v>
      </c>
    </row>
    <row r="95" spans="1:7">
      <c r="A95" t="s">
        <v>94</v>
      </c>
      <c r="B95" s="2">
        <v>8.1299999999999997E-2</v>
      </c>
      <c r="C95" s="2">
        <v>8.48E-2</v>
      </c>
      <c r="D95" s="2">
        <v>7.8399999999999997E-2</v>
      </c>
      <c r="E95" s="2">
        <f t="shared" si="5"/>
        <v>8.1500000000000003E-2</v>
      </c>
      <c r="F95" s="2">
        <f t="shared" si="6"/>
        <v>3.2046840717924146E-3</v>
      </c>
      <c r="G95">
        <f t="shared" si="4"/>
        <v>127.25</v>
      </c>
    </row>
    <row r="96" spans="1:7">
      <c r="A96" t="s">
        <v>95</v>
      </c>
      <c r="B96" s="2">
        <v>4.3900000000000002E-2</v>
      </c>
      <c r="C96" s="2">
        <v>4.58E-2</v>
      </c>
      <c r="D96" s="2">
        <v>3.6799999999999999E-2</v>
      </c>
      <c r="E96" s="2">
        <f t="shared" si="5"/>
        <v>4.2166666666666665E-2</v>
      </c>
      <c r="F96" s="2">
        <f t="shared" si="6"/>
        <v>4.7437678414245085E-3</v>
      </c>
      <c r="G96">
        <f t="shared" si="4"/>
        <v>28.916666666666668</v>
      </c>
    </row>
    <row r="97" spans="1:7">
      <c r="A97" t="s">
        <v>96</v>
      </c>
      <c r="B97" s="2">
        <v>6.0600000000000001E-2</v>
      </c>
      <c r="C97" s="2">
        <v>5.3699999999999998E-2</v>
      </c>
      <c r="D97" s="2">
        <v>5.1400000000000001E-2</v>
      </c>
      <c r="E97" s="2">
        <f t="shared" si="5"/>
        <v>5.5233333333333336E-2</v>
      </c>
      <c r="F97" s="2">
        <f t="shared" si="6"/>
        <v>4.787831798772106E-3</v>
      </c>
      <c r="G97">
        <f t="shared" si="4"/>
        <v>61.583333333333343</v>
      </c>
    </row>
    <row r="99" spans="1:7">
      <c r="A99" s="18" t="s">
        <v>99</v>
      </c>
      <c r="B99">
        <v>0</v>
      </c>
      <c r="C99">
        <v>25</v>
      </c>
      <c r="D99">
        <v>50</v>
      </c>
      <c r="E99">
        <v>100</v>
      </c>
      <c r="F99">
        <v>200</v>
      </c>
      <c r="G99">
        <v>400</v>
      </c>
    </row>
    <row r="100" spans="1:7">
      <c r="A100" s="16" t="s">
        <v>1</v>
      </c>
      <c r="B100">
        <v>0</v>
      </c>
      <c r="C100">
        <v>0.15559999999999999</v>
      </c>
      <c r="D100">
        <v>0.2271</v>
      </c>
      <c r="E100">
        <v>0.4456</v>
      </c>
      <c r="F100">
        <v>0.90239999999999998</v>
      </c>
      <c r="G100">
        <v>1.3541000000000001</v>
      </c>
    </row>
    <row r="101" spans="1:7">
      <c r="A101" s="16" t="s">
        <v>1</v>
      </c>
      <c r="B101">
        <v>0</v>
      </c>
      <c r="C101">
        <v>0.18229999999999999</v>
      </c>
      <c r="D101">
        <v>0.35749999999999998</v>
      </c>
      <c r="E101">
        <v>0.60409999999999997</v>
      </c>
      <c r="F101">
        <v>1.0374000000000001</v>
      </c>
      <c r="G101">
        <v>1.8081</v>
      </c>
    </row>
    <row r="102" spans="1:7">
      <c r="A102" s="16" t="s">
        <v>1</v>
      </c>
      <c r="B102">
        <v>0</v>
      </c>
      <c r="C102">
        <v>5.5500000000000001E-2</v>
      </c>
      <c r="D102">
        <v>0.13719999999999999</v>
      </c>
      <c r="E102">
        <v>0.25679999999999997</v>
      </c>
      <c r="F102">
        <v>0.48399999999999999</v>
      </c>
      <c r="G102">
        <v>0.79369999999999996</v>
      </c>
    </row>
    <row r="105" spans="1:7">
      <c r="A105">
        <v>0</v>
      </c>
      <c r="B105">
        <v>0</v>
      </c>
    </row>
    <row r="106" spans="1:7">
      <c r="A106">
        <v>25</v>
      </c>
      <c r="B106">
        <v>0.15559999999999999</v>
      </c>
    </row>
    <row r="107" spans="1:7">
      <c r="A107">
        <v>50</v>
      </c>
      <c r="B107">
        <v>0.2271</v>
      </c>
    </row>
    <row r="108" spans="1:7">
      <c r="A108">
        <v>100</v>
      </c>
      <c r="B108">
        <v>0.4456</v>
      </c>
    </row>
    <row r="109" spans="1:7">
      <c r="A109">
        <v>200</v>
      </c>
      <c r="B109">
        <v>0.90239999999999998</v>
      </c>
    </row>
    <row r="110" spans="1:7">
      <c r="A110">
        <v>400</v>
      </c>
      <c r="B110">
        <v>1.3541000000000001</v>
      </c>
    </row>
    <row r="119" spans="1:2">
      <c r="A119">
        <v>0</v>
      </c>
      <c r="B119">
        <v>0</v>
      </c>
    </row>
    <row r="120" spans="1:2">
      <c r="A120">
        <v>25</v>
      </c>
      <c r="B120">
        <v>0.18229999999999999</v>
      </c>
    </row>
    <row r="121" spans="1:2">
      <c r="A121">
        <v>50</v>
      </c>
      <c r="B121">
        <v>0.35749999999999998</v>
      </c>
    </row>
    <row r="122" spans="1:2">
      <c r="A122">
        <v>100</v>
      </c>
      <c r="B122">
        <v>0.60409999999999997</v>
      </c>
    </row>
    <row r="123" spans="1:2">
      <c r="A123">
        <v>200</v>
      </c>
      <c r="B123">
        <v>1.0374000000000001</v>
      </c>
    </row>
    <row r="124" spans="1:2">
      <c r="A124">
        <v>400</v>
      </c>
      <c r="B124">
        <v>1.8081</v>
      </c>
    </row>
    <row r="134" spans="1:2">
      <c r="A134">
        <v>0</v>
      </c>
      <c r="B134">
        <v>0</v>
      </c>
    </row>
    <row r="135" spans="1:2">
      <c r="A135">
        <v>25</v>
      </c>
      <c r="B135">
        <v>5.5500000000000001E-2</v>
      </c>
    </row>
    <row r="136" spans="1:2">
      <c r="A136">
        <v>50</v>
      </c>
      <c r="B136">
        <v>0.13719999999999999</v>
      </c>
    </row>
    <row r="137" spans="1:2">
      <c r="A137">
        <v>100</v>
      </c>
      <c r="B137">
        <v>0.25679999999999997</v>
      </c>
    </row>
    <row r="138" spans="1:2">
      <c r="A138">
        <v>200</v>
      </c>
      <c r="B138">
        <v>0.48399999999999999</v>
      </c>
    </row>
    <row r="139" spans="1:2">
      <c r="A139">
        <v>400</v>
      </c>
      <c r="B139">
        <v>0.79369999999999996</v>
      </c>
    </row>
  </sheetData>
  <mergeCells count="3">
    <mergeCell ref="A5:F5"/>
    <mergeCell ref="A6:A7"/>
    <mergeCell ref="B6:E6"/>
  </mergeCells>
  <phoneticPr fontId="11" type="noConversion"/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:H141"/>
  <sheetViews>
    <sheetView topLeftCell="E80" workbookViewId="0">
      <selection activeCell="I20" sqref="I1:P1048576"/>
    </sheetView>
  </sheetViews>
  <sheetFormatPr defaultRowHeight="13.5"/>
  <cols>
    <col min="1" max="1" width="19.625" customWidth="1"/>
    <col min="2" max="2" width="12.75" customWidth="1"/>
    <col min="3" max="5" width="16.5" customWidth="1"/>
    <col min="6" max="6" width="12.25" customWidth="1"/>
    <col min="7" max="7" width="12.75" customWidth="1"/>
    <col min="8" max="8" width="13.5" customWidth="1"/>
  </cols>
  <sheetData>
    <row r="1" spans="1:8">
      <c r="A1" s="15" t="s">
        <v>171</v>
      </c>
      <c r="B1" s="43">
        <v>43392</v>
      </c>
    </row>
    <row r="2" spans="1:8">
      <c r="A2" s="15" t="s">
        <v>172</v>
      </c>
      <c r="B2" s="15" t="s">
        <v>173</v>
      </c>
    </row>
    <row r="3" spans="1:8">
      <c r="A3" s="15" t="s">
        <v>177</v>
      </c>
      <c r="B3" s="42" t="s">
        <v>176</v>
      </c>
    </row>
    <row r="4" spans="1:8">
      <c r="A4" s="15" t="s">
        <v>175</v>
      </c>
    </row>
    <row r="5" spans="1:8">
      <c r="A5" s="57" t="s">
        <v>153</v>
      </c>
      <c r="B5" s="58"/>
      <c r="C5" s="58"/>
      <c r="D5" s="58"/>
      <c r="E5" s="58"/>
    </row>
    <row r="6" spans="1:8">
      <c r="A6" s="58" t="s">
        <v>0</v>
      </c>
      <c r="B6" s="58" t="s">
        <v>1</v>
      </c>
      <c r="C6" s="58"/>
      <c r="D6" s="58"/>
      <c r="E6" s="58"/>
    </row>
    <row r="7" spans="1:8">
      <c r="A7" s="58"/>
      <c r="B7" t="s">
        <v>2</v>
      </c>
      <c r="C7" t="s">
        <v>3</v>
      </c>
      <c r="D7" t="s">
        <v>4</v>
      </c>
      <c r="E7" t="s">
        <v>5</v>
      </c>
      <c r="F7" t="s">
        <v>6</v>
      </c>
      <c r="G7" s="15" t="s">
        <v>168</v>
      </c>
      <c r="H7" s="15" t="s">
        <v>169</v>
      </c>
    </row>
    <row r="8" spans="1:8" ht="15">
      <c r="A8" s="37" t="s">
        <v>7</v>
      </c>
      <c r="B8" s="37">
        <v>0.4158</v>
      </c>
      <c r="C8" s="37">
        <v>0.40310000000000001</v>
      </c>
      <c r="D8" s="37">
        <v>0.41660000000000003</v>
      </c>
      <c r="E8" s="37">
        <f>AVERAGE(B8:D8)</f>
        <v>0.41183333333333333</v>
      </c>
      <c r="F8" s="37">
        <f>STDEV(B8:D8)</f>
        <v>7.573858549863032E-3</v>
      </c>
      <c r="G8" s="37">
        <f>5*(E8-0.1046)/0.2535</f>
        <v>6.0598290598290605</v>
      </c>
      <c r="H8">
        <f>G8*1000</f>
        <v>6059.8290598290605</v>
      </c>
    </row>
    <row r="9" spans="1:8" ht="15">
      <c r="A9" s="37" t="s">
        <v>8</v>
      </c>
      <c r="B9" s="37">
        <v>0.441</v>
      </c>
      <c r="C9" s="37">
        <v>0.45960000000000001</v>
      </c>
      <c r="D9" s="37">
        <v>0.37219999999999998</v>
      </c>
      <c r="E9" s="37">
        <f>AVERAGE(B9:D9)</f>
        <v>0.42426666666666674</v>
      </c>
      <c r="F9" s="37">
        <f t="shared" ref="F9:F72" si="0">STDEV(B9:D9)</f>
        <v>4.6040127425250287E-2</v>
      </c>
      <c r="G9" s="37">
        <f t="shared" ref="G9:G37" si="1">5*(E9-0.1046)/0.2535</f>
        <v>6.3050624589086146</v>
      </c>
      <c r="H9">
        <f>G9*1000</f>
        <v>6305.0624589086146</v>
      </c>
    </row>
    <row r="10" spans="1:8" ht="15">
      <c r="A10" s="37" t="s">
        <v>9</v>
      </c>
      <c r="B10" s="37">
        <v>0.1426</v>
      </c>
      <c r="C10" s="37">
        <v>0.16220000000000001</v>
      </c>
      <c r="D10" s="37">
        <v>0.13569999999999999</v>
      </c>
      <c r="E10" s="37">
        <f t="shared" ref="E10:E72" si="2">AVERAGE(B10:D10)</f>
        <v>0.14683333333333334</v>
      </c>
      <c r="F10" s="37">
        <f t="shared" si="0"/>
        <v>1.374784831649423E-2</v>
      </c>
      <c r="G10" s="37">
        <f t="shared" si="1"/>
        <v>0.83300460223537165</v>
      </c>
      <c r="H10">
        <f t="shared" ref="H10:H72" si="3">G10*1000</f>
        <v>833.00460223537164</v>
      </c>
    </row>
    <row r="11" spans="1:8" ht="15">
      <c r="A11" s="37" t="s">
        <v>10</v>
      </c>
      <c r="B11" s="37">
        <v>0.18390000000000001</v>
      </c>
      <c r="C11" s="37">
        <v>0.16389999999999999</v>
      </c>
      <c r="D11" s="37">
        <v>0.16309999999999999</v>
      </c>
      <c r="E11" s="37">
        <f t="shared" si="2"/>
        <v>0.17030000000000001</v>
      </c>
      <c r="F11" s="37">
        <f t="shared" si="0"/>
        <v>1.1784735890124996E-2</v>
      </c>
      <c r="G11" s="37">
        <f t="shared" si="1"/>
        <v>1.2958579881656804</v>
      </c>
      <c r="H11">
        <f t="shared" si="3"/>
        <v>1295.8579881656804</v>
      </c>
    </row>
    <row r="12" spans="1:8" ht="15">
      <c r="A12" s="37" t="s">
        <v>11</v>
      </c>
      <c r="B12" s="37">
        <v>0.25019999999999998</v>
      </c>
      <c r="C12" s="37">
        <v>0.30830000000000002</v>
      </c>
      <c r="D12" s="37">
        <v>0.26069999999999999</v>
      </c>
      <c r="E12" s="37">
        <f t="shared" si="2"/>
        <v>0.27306666666666662</v>
      </c>
      <c r="F12" s="37">
        <f t="shared" si="0"/>
        <v>3.0961319954636128E-2</v>
      </c>
      <c r="G12" s="37">
        <f t="shared" si="1"/>
        <v>3.3228139381985526</v>
      </c>
      <c r="H12">
        <f t="shared" si="3"/>
        <v>3322.8139381985525</v>
      </c>
    </row>
    <row r="13" spans="1:8" ht="15">
      <c r="A13" s="37" t="s">
        <v>12</v>
      </c>
      <c r="B13" s="37">
        <v>0.1191</v>
      </c>
      <c r="C13" s="37">
        <v>0.13589999999999999</v>
      </c>
      <c r="D13" s="37">
        <v>0.1676</v>
      </c>
      <c r="E13" s="37">
        <f t="shared" si="2"/>
        <v>0.14086666666666667</v>
      </c>
      <c r="F13" s="37">
        <f t="shared" si="0"/>
        <v>2.4628506518531136E-2</v>
      </c>
      <c r="G13" s="37">
        <f t="shared" si="1"/>
        <v>0.71531886916502307</v>
      </c>
      <c r="H13">
        <f t="shared" si="3"/>
        <v>715.3188691650231</v>
      </c>
    </row>
    <row r="14" spans="1:8" ht="15">
      <c r="A14" s="37" t="s">
        <v>13</v>
      </c>
      <c r="B14" s="37">
        <v>0.25190000000000001</v>
      </c>
      <c r="C14" s="37">
        <v>0.34350000000000003</v>
      </c>
      <c r="D14" s="37">
        <v>0.28589999999999999</v>
      </c>
      <c r="E14" s="37">
        <f t="shared" si="2"/>
        <v>0.29376666666666668</v>
      </c>
      <c r="F14" s="37">
        <f t="shared" si="0"/>
        <v>4.6303923519863198E-2</v>
      </c>
      <c r="G14" s="37">
        <f t="shared" si="1"/>
        <v>3.7310979618671931</v>
      </c>
      <c r="H14">
        <f t="shared" si="3"/>
        <v>3731.0979618671931</v>
      </c>
    </row>
    <row r="15" spans="1:8" ht="15">
      <c r="A15" s="37" t="s">
        <v>14</v>
      </c>
      <c r="B15" s="37">
        <v>0.96440000000000003</v>
      </c>
      <c r="C15" s="37">
        <v>0.92379999999999995</v>
      </c>
      <c r="D15" s="37">
        <v>0.77900000000000003</v>
      </c>
      <c r="E15" s="37">
        <f t="shared" si="2"/>
        <v>0.88906666666666656</v>
      </c>
      <c r="F15" s="37">
        <f t="shared" si="0"/>
        <v>9.7458161963652451E-2</v>
      </c>
      <c r="G15" s="37">
        <f t="shared" si="1"/>
        <v>15.472715318869161</v>
      </c>
      <c r="H15">
        <f t="shared" si="3"/>
        <v>15472.715318869161</v>
      </c>
    </row>
    <row r="16" spans="1:8" ht="15">
      <c r="A16" s="37" t="s">
        <v>15</v>
      </c>
      <c r="B16" s="37">
        <v>0.24390000000000001</v>
      </c>
      <c r="C16" s="37">
        <v>0.27110000000000001</v>
      </c>
      <c r="D16" s="37">
        <v>0.21099999999999999</v>
      </c>
      <c r="E16" s="37">
        <f t="shared" si="2"/>
        <v>0.24199999999999999</v>
      </c>
      <c r="F16" s="37">
        <f t="shared" si="0"/>
        <v>3.0095016198700041E-2</v>
      </c>
      <c r="G16" s="37">
        <f t="shared" si="1"/>
        <v>2.7100591715976328</v>
      </c>
      <c r="H16">
        <f t="shared" si="3"/>
        <v>2710.0591715976329</v>
      </c>
    </row>
    <row r="17" spans="1:8" ht="15">
      <c r="A17" s="37" t="s">
        <v>16</v>
      </c>
      <c r="B17" s="37">
        <v>0.46879999999999999</v>
      </c>
      <c r="C17" s="37">
        <v>0.36509999999999998</v>
      </c>
      <c r="D17" s="37">
        <v>0.46239999999999998</v>
      </c>
      <c r="E17" s="37">
        <f t="shared" si="2"/>
        <v>0.43209999999999998</v>
      </c>
      <c r="F17" s="37">
        <f t="shared" si="0"/>
        <v>5.8111874862199799E-2</v>
      </c>
      <c r="G17" s="37">
        <f t="shared" si="1"/>
        <v>6.4595660749506907</v>
      </c>
      <c r="H17">
        <f t="shared" si="3"/>
        <v>6459.5660749506906</v>
      </c>
    </row>
    <row r="18" spans="1:8" ht="15">
      <c r="A18" s="38" t="s">
        <v>17</v>
      </c>
      <c r="B18" s="38">
        <v>2.5785</v>
      </c>
      <c r="C18" s="38">
        <v>2.6448999999999998</v>
      </c>
      <c r="D18" s="38">
        <v>2.6846999999999999</v>
      </c>
      <c r="E18" s="40">
        <f t="shared" si="2"/>
        <v>2.6360333333333332</v>
      </c>
      <c r="F18" s="38">
        <f t="shared" si="0"/>
        <v>5.3652337631585389E-2</v>
      </c>
      <c r="G18" s="38">
        <f t="shared" si="1"/>
        <v>49.929651545036151</v>
      </c>
      <c r="H18">
        <f t="shared" si="3"/>
        <v>49929.651545036148</v>
      </c>
    </row>
    <row r="19" spans="1:8" ht="15">
      <c r="A19" s="37" t="s">
        <v>18</v>
      </c>
      <c r="B19" s="37">
        <v>0.1976</v>
      </c>
      <c r="C19" s="37">
        <v>0.1681</v>
      </c>
      <c r="D19" s="37">
        <v>0.18260000000000001</v>
      </c>
      <c r="E19" s="37">
        <f t="shared" si="2"/>
        <v>0.18276666666666666</v>
      </c>
      <c r="F19" s="37">
        <f t="shared" si="0"/>
        <v>1.4750706197783668E-2</v>
      </c>
      <c r="G19" s="37">
        <f t="shared" si="1"/>
        <v>1.5417488494411571</v>
      </c>
      <c r="H19">
        <f t="shared" si="3"/>
        <v>1541.7488494411571</v>
      </c>
    </row>
    <row r="20" spans="1:8" ht="15">
      <c r="A20" s="37" t="s">
        <v>19</v>
      </c>
      <c r="B20" s="37">
        <v>9.5899999999999999E-2</v>
      </c>
      <c r="C20" s="37">
        <v>0.13300000000000001</v>
      </c>
      <c r="D20" s="37">
        <v>0.10539999999999999</v>
      </c>
      <c r="E20" s="37">
        <f t="shared" si="2"/>
        <v>0.11143333333333333</v>
      </c>
      <c r="F20" s="37">
        <f t="shared" si="0"/>
        <v>1.9271827451835904E-2</v>
      </c>
      <c r="G20" s="37">
        <f t="shared" si="1"/>
        <v>0.1347797501643655</v>
      </c>
      <c r="H20">
        <f t="shared" si="3"/>
        <v>134.77975016436551</v>
      </c>
    </row>
    <row r="21" spans="1:8" ht="15">
      <c r="A21" s="37" t="s">
        <v>20</v>
      </c>
      <c r="B21" s="37">
        <v>0.1321</v>
      </c>
      <c r="C21" s="37">
        <v>0.1201</v>
      </c>
      <c r="D21" s="37">
        <v>0.1555</v>
      </c>
      <c r="E21" s="37">
        <f t="shared" si="2"/>
        <v>0.13589999999999999</v>
      </c>
      <c r="F21" s="37">
        <f t="shared" si="0"/>
        <v>1.8003333024748713E-2</v>
      </c>
      <c r="G21" s="37">
        <f t="shared" si="1"/>
        <v>0.61735700197238652</v>
      </c>
      <c r="H21">
        <f t="shared" si="3"/>
        <v>617.35700197238657</v>
      </c>
    </row>
    <row r="22" spans="1:8" ht="15">
      <c r="A22" s="37" t="s">
        <v>21</v>
      </c>
      <c r="B22" s="37">
        <v>0.20630000000000001</v>
      </c>
      <c r="C22" s="37">
        <v>0.29120000000000001</v>
      </c>
      <c r="D22" s="37">
        <v>0.28050000000000003</v>
      </c>
      <c r="E22" s="37">
        <f t="shared" si="2"/>
        <v>0.25933333333333336</v>
      </c>
      <c r="F22" s="37">
        <f t="shared" si="0"/>
        <v>4.6238764401023411E-2</v>
      </c>
      <c r="G22" s="37">
        <f t="shared" si="1"/>
        <v>3.0519395134779757</v>
      </c>
      <c r="H22">
        <f t="shared" si="3"/>
        <v>3051.9395134779757</v>
      </c>
    </row>
    <row r="23" spans="1:8" ht="15">
      <c r="A23" s="37" t="s">
        <v>22</v>
      </c>
      <c r="B23" s="37">
        <v>0.74519999999999997</v>
      </c>
      <c r="C23" s="37">
        <v>0.74</v>
      </c>
      <c r="D23" s="37">
        <v>0.64349999999999996</v>
      </c>
      <c r="E23" s="37">
        <f t="shared" si="2"/>
        <v>0.70956666666666657</v>
      </c>
      <c r="F23" s="37">
        <f t="shared" si="0"/>
        <v>5.7274456202860355E-2</v>
      </c>
      <c r="G23" s="37">
        <f t="shared" si="1"/>
        <v>11.932281393819853</v>
      </c>
      <c r="H23">
        <f t="shared" si="3"/>
        <v>11932.281393819852</v>
      </c>
    </row>
    <row r="24" spans="1:8" ht="15">
      <c r="A24" s="37" t="s">
        <v>23</v>
      </c>
      <c r="B24" s="37">
        <v>0.22339999999999999</v>
      </c>
      <c r="C24" s="37">
        <v>0.252</v>
      </c>
      <c r="D24" s="37">
        <v>0.18290000000000001</v>
      </c>
      <c r="E24" s="37">
        <f t="shared" si="2"/>
        <v>0.21943333333333334</v>
      </c>
      <c r="F24" s="37">
        <f t="shared" si="0"/>
        <v>3.4720359061123543E-2</v>
      </c>
      <c r="G24" s="37">
        <f t="shared" si="1"/>
        <v>2.2649572649572649</v>
      </c>
      <c r="H24">
        <f t="shared" si="3"/>
        <v>2264.9572649572651</v>
      </c>
    </row>
    <row r="25" spans="1:8" ht="15">
      <c r="A25" s="37" t="s">
        <v>24</v>
      </c>
      <c r="B25" s="37">
        <v>0.1885</v>
      </c>
      <c r="C25" s="37">
        <v>0.1618</v>
      </c>
      <c r="D25" s="37">
        <v>0.16400000000000001</v>
      </c>
      <c r="E25" s="37">
        <f t="shared" si="2"/>
        <v>0.17143333333333333</v>
      </c>
      <c r="F25" s="37">
        <f t="shared" si="0"/>
        <v>1.4821043597983983E-2</v>
      </c>
      <c r="G25" s="37">
        <f t="shared" si="1"/>
        <v>1.3182117028270872</v>
      </c>
      <c r="H25">
        <f t="shared" si="3"/>
        <v>1318.2117028270873</v>
      </c>
    </row>
    <row r="26" spans="1:8" ht="15">
      <c r="A26" s="37" t="s">
        <v>25</v>
      </c>
      <c r="B26" s="37">
        <v>9.74E-2</v>
      </c>
      <c r="C26" s="37">
        <v>8.7599999999999997E-2</v>
      </c>
      <c r="D26" s="37">
        <v>6.3299999999999995E-2</v>
      </c>
      <c r="E26" s="37">
        <f t="shared" si="2"/>
        <v>8.2766666666666669E-2</v>
      </c>
      <c r="F26" s="37">
        <f t="shared" si="0"/>
        <v>1.755629042062511E-2</v>
      </c>
      <c r="G26" s="37">
        <f t="shared" si="1"/>
        <v>-0.43063773833004593</v>
      </c>
      <c r="H26">
        <f t="shared" si="3"/>
        <v>-430.63773833004592</v>
      </c>
    </row>
    <row r="27" spans="1:8" ht="15">
      <c r="A27" s="37" t="s">
        <v>26</v>
      </c>
      <c r="B27" s="37">
        <v>0.16320000000000001</v>
      </c>
      <c r="C27" s="37">
        <v>7.8100000000000003E-2</v>
      </c>
      <c r="D27" s="37">
        <v>0.14249999999999999</v>
      </c>
      <c r="E27" s="37">
        <f t="shared" si="2"/>
        <v>0.12793333333333334</v>
      </c>
      <c r="F27" s="37">
        <f t="shared" si="0"/>
        <v>4.4380663957779252E-2</v>
      </c>
      <c r="G27" s="37">
        <f t="shared" si="1"/>
        <v>0.46022353714661429</v>
      </c>
      <c r="H27">
        <f t="shared" si="3"/>
        <v>460.22353714661432</v>
      </c>
    </row>
    <row r="28" spans="1:8" ht="15">
      <c r="A28" s="37" t="s">
        <v>27</v>
      </c>
      <c r="B28" s="37">
        <v>0.11609999999999999</v>
      </c>
      <c r="C28" s="37">
        <v>0.17549999999999999</v>
      </c>
      <c r="D28" s="37">
        <v>0.14319999999999999</v>
      </c>
      <c r="E28" s="37">
        <f t="shared" si="2"/>
        <v>0.14493333333333333</v>
      </c>
      <c r="F28" s="37">
        <f t="shared" si="0"/>
        <v>2.9737910708947407E-2</v>
      </c>
      <c r="G28" s="37">
        <f t="shared" si="1"/>
        <v>0.7955292570677186</v>
      </c>
      <c r="H28">
        <f t="shared" si="3"/>
        <v>795.52925706771862</v>
      </c>
    </row>
    <row r="29" spans="1:8" ht="15">
      <c r="A29" s="37" t="s">
        <v>28</v>
      </c>
      <c r="B29" s="37">
        <v>5.4300000000000001E-2</v>
      </c>
      <c r="C29" s="37">
        <v>5.5199999999999999E-2</v>
      </c>
      <c r="D29" s="37">
        <v>1.61E-2</v>
      </c>
      <c r="E29" s="37">
        <f t="shared" si="2"/>
        <v>4.1866666666666663E-2</v>
      </c>
      <c r="F29" s="37">
        <f t="shared" si="0"/>
        <v>2.2319124833499498E-2</v>
      </c>
      <c r="G29" s="37">
        <f t="shared" si="1"/>
        <v>-1.2373438527284679</v>
      </c>
      <c r="H29">
        <f t="shared" si="3"/>
        <v>-1237.3438527284679</v>
      </c>
    </row>
    <row r="30" spans="1:8" ht="15">
      <c r="A30" s="37" t="s">
        <v>29</v>
      </c>
      <c r="B30" s="37">
        <v>0.1588</v>
      </c>
      <c r="C30" s="37">
        <v>0.21429999999999999</v>
      </c>
      <c r="D30" s="37">
        <v>0.17610000000000001</v>
      </c>
      <c r="E30" s="37">
        <f t="shared" si="2"/>
        <v>0.18306666666666668</v>
      </c>
      <c r="F30" s="37">
        <f t="shared" si="0"/>
        <v>2.8398298071069673E-2</v>
      </c>
      <c r="G30" s="37">
        <f t="shared" si="1"/>
        <v>1.5476660092044712</v>
      </c>
      <c r="H30">
        <f t="shared" si="3"/>
        <v>1547.6660092044713</v>
      </c>
    </row>
    <row r="31" spans="1:8" ht="15">
      <c r="A31" s="37" t="s">
        <v>30</v>
      </c>
      <c r="B31" s="37">
        <v>4.7E-2</v>
      </c>
      <c r="C31" s="37">
        <v>3.5999999999999997E-2</v>
      </c>
      <c r="D31" s="37">
        <v>6.3500000000000001E-2</v>
      </c>
      <c r="E31" s="37">
        <f t="shared" si="2"/>
        <v>4.8833333333333333E-2</v>
      </c>
      <c r="F31" s="37">
        <f t="shared" si="0"/>
        <v>1.3841363131329731E-2</v>
      </c>
      <c r="G31" s="37">
        <f t="shared" si="1"/>
        <v>-1.0999342537804075</v>
      </c>
      <c r="H31">
        <f t="shared" si="3"/>
        <v>-1099.9342537804075</v>
      </c>
    </row>
    <row r="32" spans="1:8" ht="15">
      <c r="A32" s="37" t="s">
        <v>31</v>
      </c>
      <c r="B32" s="37">
        <v>5.57E-2</v>
      </c>
      <c r="C32" s="37">
        <v>8.5500000000000007E-2</v>
      </c>
      <c r="D32" s="37">
        <v>5.6099999999999997E-2</v>
      </c>
      <c r="E32" s="37">
        <f t="shared" si="2"/>
        <v>6.5766666666666654E-2</v>
      </c>
      <c r="F32" s="37">
        <f t="shared" si="0"/>
        <v>1.7090738232543822E-2</v>
      </c>
      <c r="G32" s="37">
        <f t="shared" si="1"/>
        <v>-0.76594345825115073</v>
      </c>
      <c r="H32">
        <f t="shared" si="3"/>
        <v>-765.94345825115079</v>
      </c>
    </row>
    <row r="33" spans="1:8" ht="15">
      <c r="A33" s="37" t="s">
        <v>32</v>
      </c>
      <c r="B33" s="37">
        <v>0.25540000000000002</v>
      </c>
      <c r="C33" s="37">
        <v>0.25230000000000002</v>
      </c>
      <c r="D33" s="37">
        <v>0.2394</v>
      </c>
      <c r="E33" s="37">
        <f t="shared" si="2"/>
        <v>0.24903333333333336</v>
      </c>
      <c r="F33" s="37">
        <f t="shared" si="0"/>
        <v>8.4854777905155991E-3</v>
      </c>
      <c r="G33" s="37">
        <f t="shared" si="1"/>
        <v>2.8487836949375418</v>
      </c>
      <c r="H33">
        <f t="shared" si="3"/>
        <v>2848.7836949375419</v>
      </c>
    </row>
    <row r="34" spans="1:8" ht="15">
      <c r="A34" s="37" t="s">
        <v>33</v>
      </c>
      <c r="B34" s="37">
        <v>0.1003</v>
      </c>
      <c r="C34" s="37">
        <v>9.0200000000000002E-2</v>
      </c>
      <c r="D34" s="37">
        <v>0.1056</v>
      </c>
      <c r="E34" s="37">
        <f t="shared" si="2"/>
        <v>9.870000000000001E-2</v>
      </c>
      <c r="F34" s="37">
        <f t="shared" si="0"/>
        <v>7.8236819976274588E-3</v>
      </c>
      <c r="G34" s="37">
        <f t="shared" si="1"/>
        <v>-0.11637080867850076</v>
      </c>
      <c r="H34">
        <f t="shared" si="3"/>
        <v>-116.37080867850077</v>
      </c>
    </row>
    <row r="35" spans="1:8" ht="15">
      <c r="A35" s="37" t="s">
        <v>34</v>
      </c>
      <c r="B35" s="37" t="s">
        <v>154</v>
      </c>
      <c r="C35" s="37">
        <v>3.6200000000000003E-2</v>
      </c>
      <c r="D35" s="37">
        <v>5.2900000000000003E-2</v>
      </c>
      <c r="E35" s="37">
        <f t="shared" si="2"/>
        <v>4.4550000000000006E-2</v>
      </c>
      <c r="F35" s="37">
        <f t="shared" si="0"/>
        <v>1.1808683245815315E-2</v>
      </c>
      <c r="G35" s="37">
        <f t="shared" si="1"/>
        <v>-1.1844181459566074</v>
      </c>
      <c r="H35">
        <f t="shared" si="3"/>
        <v>-1184.4181459566075</v>
      </c>
    </row>
    <row r="36" spans="1:8" ht="15">
      <c r="A36" s="37" t="s">
        <v>35</v>
      </c>
      <c r="B36" s="37">
        <v>0.16159999999999999</v>
      </c>
      <c r="C36" s="37">
        <v>0.18099999999999999</v>
      </c>
      <c r="D36" s="37">
        <v>0.1757</v>
      </c>
      <c r="E36" s="37">
        <f t="shared" si="2"/>
        <v>0.17276666666666665</v>
      </c>
      <c r="F36" s="37">
        <f t="shared" si="0"/>
        <v>1.0027129865187412E-2</v>
      </c>
      <c r="G36" s="37">
        <f t="shared" si="1"/>
        <v>1.3445101906640364</v>
      </c>
      <c r="H36">
        <f t="shared" si="3"/>
        <v>1344.5101906640364</v>
      </c>
    </row>
    <row r="37" spans="1:8" ht="15">
      <c r="A37" s="37" t="s">
        <v>36</v>
      </c>
      <c r="B37" s="37">
        <v>7.7600000000000002E-2</v>
      </c>
      <c r="C37" s="37">
        <v>5.3400000000000003E-2</v>
      </c>
      <c r="D37" s="37">
        <v>2.1499999999999998E-2</v>
      </c>
      <c r="E37" s="37">
        <f t="shared" si="2"/>
        <v>5.0833333333333335E-2</v>
      </c>
      <c r="F37" s="37">
        <f t="shared" si="0"/>
        <v>2.813793406299285E-2</v>
      </c>
      <c r="G37" s="37">
        <f t="shared" si="1"/>
        <v>-1.0604865220249835</v>
      </c>
      <c r="H37">
        <f t="shared" si="3"/>
        <v>-1060.4865220249835</v>
      </c>
    </row>
    <row r="38" spans="1:8" ht="15">
      <c r="A38" s="37" t="s">
        <v>37</v>
      </c>
      <c r="B38" s="37">
        <v>0.21310000000000001</v>
      </c>
      <c r="C38" s="37">
        <v>0.25390000000000001</v>
      </c>
      <c r="D38" s="37">
        <v>0.26190000000000002</v>
      </c>
      <c r="E38" s="37">
        <f t="shared" si="2"/>
        <v>0.24296666666666669</v>
      </c>
      <c r="F38" s="37">
        <f t="shared" si="0"/>
        <v>2.6172759375604964E-2</v>
      </c>
      <c r="G38" s="37">
        <f>5*(E38-0.0394)/0.185</f>
        <v>5.5018018018018031</v>
      </c>
      <c r="H38">
        <f t="shared" si="3"/>
        <v>5501.8018018018029</v>
      </c>
    </row>
    <row r="39" spans="1:8" ht="15">
      <c r="A39" s="37" t="s">
        <v>38</v>
      </c>
      <c r="B39" s="37">
        <v>7.6E-3</v>
      </c>
      <c r="C39" s="37">
        <v>2E-3</v>
      </c>
      <c r="D39" s="37">
        <v>1.2500000000000001E-2</v>
      </c>
      <c r="E39" s="37">
        <f t="shared" si="2"/>
        <v>7.3666666666666672E-3</v>
      </c>
      <c r="F39" s="37">
        <f t="shared" si="0"/>
        <v>5.2538874496255942E-3</v>
      </c>
      <c r="G39" s="37">
        <f t="shared" ref="G39:G67" si="4">5*(E39-0.0394)/0.185</f>
        <v>-0.86576576576576569</v>
      </c>
      <c r="H39">
        <f t="shared" si="3"/>
        <v>-865.76576576576565</v>
      </c>
    </row>
    <row r="40" spans="1:8" ht="15">
      <c r="A40" s="37" t="s">
        <v>39</v>
      </c>
      <c r="B40" s="37">
        <v>0.16980000000000001</v>
      </c>
      <c r="C40" s="37">
        <v>0.2041</v>
      </c>
      <c r="D40" s="37">
        <v>0.16650000000000001</v>
      </c>
      <c r="E40" s="37">
        <f t="shared" si="2"/>
        <v>0.18013333333333334</v>
      </c>
      <c r="F40" s="37">
        <f t="shared" si="0"/>
        <v>2.082122314690802E-2</v>
      </c>
      <c r="G40" s="37">
        <f t="shared" si="4"/>
        <v>3.8036036036036043</v>
      </c>
      <c r="H40">
        <f t="shared" si="3"/>
        <v>3803.6036036036044</v>
      </c>
    </row>
    <row r="41" spans="1:8" ht="15">
      <c r="A41" s="37" t="s">
        <v>40</v>
      </c>
      <c r="B41" s="37">
        <v>0.1278</v>
      </c>
      <c r="C41" s="37">
        <v>0.1195</v>
      </c>
      <c r="D41" s="37">
        <v>0.10580000000000001</v>
      </c>
      <c r="E41" s="37">
        <f t="shared" si="2"/>
        <v>0.11769999999999999</v>
      </c>
      <c r="F41" s="37">
        <f t="shared" si="0"/>
        <v>1.1109905490147259E-2</v>
      </c>
      <c r="G41" s="37">
        <f t="shared" si="4"/>
        <v>2.1162162162162157</v>
      </c>
      <c r="H41">
        <f t="shared" si="3"/>
        <v>2116.2162162162158</v>
      </c>
    </row>
    <row r="42" spans="1:8" ht="15">
      <c r="A42" s="37" t="s">
        <v>41</v>
      </c>
      <c r="B42" s="37">
        <v>3.8800000000000001E-2</v>
      </c>
      <c r="C42" s="37">
        <v>3.4299999999999997E-2</v>
      </c>
      <c r="D42" s="37">
        <v>4.9700000000000001E-2</v>
      </c>
      <c r="E42" s="37">
        <f t="shared" si="2"/>
        <v>4.0933333333333329E-2</v>
      </c>
      <c r="F42" s="37">
        <f t="shared" si="0"/>
        <v>7.9185436371427224E-3</v>
      </c>
      <c r="G42" s="37">
        <f t="shared" si="4"/>
        <v>4.1441441441441379E-2</v>
      </c>
      <c r="H42">
        <f t="shared" si="3"/>
        <v>41.441441441441377</v>
      </c>
    </row>
    <row r="43" spans="1:8" ht="15">
      <c r="A43" s="37" t="s">
        <v>42</v>
      </c>
      <c r="B43" s="37">
        <v>8.5400000000000004E-2</v>
      </c>
      <c r="C43" s="37">
        <v>9.0899999999999995E-2</v>
      </c>
      <c r="D43" s="37">
        <v>7.8299999999999995E-2</v>
      </c>
      <c r="E43" s="37">
        <f t="shared" si="2"/>
        <v>8.486666666666666E-2</v>
      </c>
      <c r="F43" s="37">
        <f t="shared" si="0"/>
        <v>6.3169085265922078E-3</v>
      </c>
      <c r="G43" s="37">
        <f t="shared" si="4"/>
        <v>1.2288288288288287</v>
      </c>
      <c r="H43">
        <f t="shared" si="3"/>
        <v>1228.8288288288288</v>
      </c>
    </row>
    <row r="44" spans="1:8" ht="15">
      <c r="A44" s="37" t="s">
        <v>43</v>
      </c>
      <c r="B44" s="37">
        <v>0.155</v>
      </c>
      <c r="C44" s="37">
        <v>0.2382</v>
      </c>
      <c r="D44" s="37">
        <v>0.16669999999999999</v>
      </c>
      <c r="E44" s="37">
        <f t="shared" si="2"/>
        <v>0.18663333333333332</v>
      </c>
      <c r="F44" s="37">
        <f t="shared" si="0"/>
        <v>4.5039575190418304E-2</v>
      </c>
      <c r="G44" s="37">
        <f t="shared" si="4"/>
        <v>3.9792792792792793</v>
      </c>
      <c r="H44">
        <f t="shared" si="3"/>
        <v>3979.2792792792793</v>
      </c>
    </row>
    <row r="45" spans="1:8" ht="15">
      <c r="A45" s="37" t="s">
        <v>44</v>
      </c>
      <c r="B45" s="37">
        <v>0.1542</v>
      </c>
      <c r="C45" s="37">
        <v>0.10539999999999999</v>
      </c>
      <c r="D45" s="37">
        <v>0.1147</v>
      </c>
      <c r="E45" s="37">
        <f t="shared" si="2"/>
        <v>0.12476666666666665</v>
      </c>
      <c r="F45" s="37">
        <f t="shared" si="0"/>
        <v>2.5910679908743062E-2</v>
      </c>
      <c r="G45" s="37">
        <f t="shared" si="4"/>
        <v>2.3072072072072065</v>
      </c>
      <c r="H45">
        <f t="shared" si="3"/>
        <v>2307.2072072072065</v>
      </c>
    </row>
    <row r="46" spans="1:8" ht="15">
      <c r="A46" s="37" t="s">
        <v>45</v>
      </c>
      <c r="B46" s="37">
        <v>0.125</v>
      </c>
      <c r="C46" s="37">
        <v>0.15190000000000001</v>
      </c>
      <c r="D46" s="37">
        <v>0.14349999999999999</v>
      </c>
      <c r="E46" s="37">
        <f t="shared" si="2"/>
        <v>0.14013333333333333</v>
      </c>
      <c r="F46" s="37">
        <f t="shared" si="0"/>
        <v>1.3762388358614734E-2</v>
      </c>
      <c r="G46" s="37">
        <f t="shared" si="4"/>
        <v>2.7225225225225227</v>
      </c>
      <c r="H46">
        <f t="shared" si="3"/>
        <v>2722.5225225225226</v>
      </c>
    </row>
    <row r="47" spans="1:8" ht="15">
      <c r="A47" s="37" t="s">
        <v>46</v>
      </c>
      <c r="B47" s="37">
        <v>0.1208</v>
      </c>
      <c r="C47" s="37">
        <v>0.12180000000000001</v>
      </c>
      <c r="D47" s="37">
        <v>0.114</v>
      </c>
      <c r="E47" s="37">
        <f t="shared" si="2"/>
        <v>0.11886666666666668</v>
      </c>
      <c r="F47" s="37">
        <f t="shared" si="0"/>
        <v>4.2442117446392022E-3</v>
      </c>
      <c r="G47" s="37">
        <f t="shared" si="4"/>
        <v>2.1477477477477485</v>
      </c>
      <c r="H47">
        <f t="shared" si="3"/>
        <v>2147.7477477477482</v>
      </c>
    </row>
    <row r="48" spans="1:8" ht="15">
      <c r="A48" s="37" t="s">
        <v>47</v>
      </c>
      <c r="B48" s="37">
        <v>1.2665</v>
      </c>
      <c r="C48" s="37">
        <v>1.2988999999999999</v>
      </c>
      <c r="D48" s="37">
        <v>1.2455000000000001</v>
      </c>
      <c r="E48" s="37">
        <f t="shared" si="2"/>
        <v>1.2703</v>
      </c>
      <c r="F48" s="37">
        <f t="shared" si="0"/>
        <v>2.690204453196815E-2</v>
      </c>
      <c r="G48" s="37">
        <f t="shared" si="4"/>
        <v>33.267567567567568</v>
      </c>
      <c r="H48">
        <f t="shared" si="3"/>
        <v>33267.567567567567</v>
      </c>
    </row>
    <row r="49" spans="1:8" ht="15">
      <c r="A49" s="37" t="s">
        <v>48</v>
      </c>
      <c r="B49" s="37">
        <v>9.9199999999999997E-2</v>
      </c>
      <c r="C49" s="37">
        <v>6.4100000000000004E-2</v>
      </c>
      <c r="D49" s="37">
        <v>5.9299999999999999E-2</v>
      </c>
      <c r="E49" s="37">
        <f t="shared" si="2"/>
        <v>7.4200000000000002E-2</v>
      </c>
      <c r="F49" s="37">
        <f t="shared" si="0"/>
        <v>2.1783250446157001E-2</v>
      </c>
      <c r="G49" s="37">
        <f t="shared" si="4"/>
        <v>0.94054054054054059</v>
      </c>
      <c r="H49">
        <f t="shared" si="3"/>
        <v>940.54054054054063</v>
      </c>
    </row>
    <row r="50" spans="1:8" ht="15">
      <c r="A50" s="37" t="s">
        <v>49</v>
      </c>
      <c r="B50" s="37">
        <v>5.3499999999999999E-2</v>
      </c>
      <c r="C50" s="37">
        <v>6.1199999999999997E-2</v>
      </c>
      <c r="D50" s="37">
        <v>6.6400000000000001E-2</v>
      </c>
      <c r="E50" s="37">
        <f t="shared" si="2"/>
        <v>6.0366666666666659E-2</v>
      </c>
      <c r="F50" s="37">
        <f t="shared" si="0"/>
        <v>6.4902490964009497E-3</v>
      </c>
      <c r="G50" s="37">
        <f t="shared" si="4"/>
        <v>0.56666666666666654</v>
      </c>
      <c r="H50">
        <f t="shared" si="3"/>
        <v>566.66666666666652</v>
      </c>
    </row>
    <row r="51" spans="1:8" ht="15">
      <c r="A51" s="37" t="s">
        <v>50</v>
      </c>
      <c r="B51" s="37">
        <v>8.8900000000000007E-2</v>
      </c>
      <c r="C51" s="37">
        <v>7.8799999999999995E-2</v>
      </c>
      <c r="D51" s="37">
        <v>7.3599999999999999E-2</v>
      </c>
      <c r="E51" s="37">
        <f t="shared" si="2"/>
        <v>8.0433333333333343E-2</v>
      </c>
      <c r="F51" s="37">
        <f t="shared" si="0"/>
        <v>7.7796743719344323E-3</v>
      </c>
      <c r="G51" s="37">
        <f t="shared" si="4"/>
        <v>1.1090090090090092</v>
      </c>
      <c r="H51">
        <f t="shared" si="3"/>
        <v>1109.0090090090093</v>
      </c>
    </row>
    <row r="52" spans="1:8" ht="15">
      <c r="A52" s="37" t="s">
        <v>51</v>
      </c>
      <c r="B52" s="37">
        <v>9.3200000000000005E-2</v>
      </c>
      <c r="C52" s="37">
        <v>0.1512</v>
      </c>
      <c r="D52" s="37">
        <v>0.1143</v>
      </c>
      <c r="E52" s="37">
        <f t="shared" si="2"/>
        <v>0.11956666666666667</v>
      </c>
      <c r="F52" s="37">
        <f t="shared" si="0"/>
        <v>2.9356487074126008E-2</v>
      </c>
      <c r="G52" s="37">
        <f t="shared" si="4"/>
        <v>2.1666666666666665</v>
      </c>
      <c r="H52">
        <f t="shared" si="3"/>
        <v>2166.6666666666665</v>
      </c>
    </row>
    <row r="53" spans="1:8" ht="15">
      <c r="A53" s="37" t="s">
        <v>52</v>
      </c>
      <c r="B53" s="37">
        <v>0.1237</v>
      </c>
      <c r="C53" s="37">
        <v>6.9699999999999998E-2</v>
      </c>
      <c r="D53" s="37">
        <v>7.1999999999999995E-2</v>
      </c>
      <c r="E53" s="37">
        <f t="shared" si="2"/>
        <v>8.846666666666668E-2</v>
      </c>
      <c r="F53" s="37">
        <f t="shared" si="0"/>
        <v>3.0534625154622963E-2</v>
      </c>
      <c r="G53" s="37">
        <f t="shared" si="4"/>
        <v>1.3261261261261266</v>
      </c>
      <c r="H53">
        <f t="shared" si="3"/>
        <v>1326.1261261261266</v>
      </c>
    </row>
    <row r="54" spans="1:8" ht="15">
      <c r="A54" s="38" t="s">
        <v>53</v>
      </c>
      <c r="B54" s="38">
        <v>1.6841999999999999</v>
      </c>
      <c r="C54" s="38">
        <v>1.6517999999999999</v>
      </c>
      <c r="D54" s="38">
        <v>1.6173</v>
      </c>
      <c r="E54" s="40">
        <f t="shared" si="2"/>
        <v>1.6510999999999998</v>
      </c>
      <c r="F54" s="38">
        <f t="shared" si="0"/>
        <v>3.3455492822554542E-2</v>
      </c>
      <c r="G54" s="38">
        <f t="shared" si="4"/>
        <v>43.559459459459454</v>
      </c>
      <c r="H54">
        <f t="shared" si="3"/>
        <v>43559.459459459453</v>
      </c>
    </row>
    <row r="55" spans="1:8" ht="15">
      <c r="A55" s="37" t="s">
        <v>54</v>
      </c>
      <c r="B55" s="37">
        <v>0</v>
      </c>
      <c r="C55" s="37">
        <v>0</v>
      </c>
      <c r="D55" s="37">
        <v>0</v>
      </c>
      <c r="E55" s="37">
        <f t="shared" si="2"/>
        <v>0</v>
      </c>
      <c r="F55" s="37">
        <f t="shared" si="0"/>
        <v>0</v>
      </c>
      <c r="G55" s="37">
        <f t="shared" si="4"/>
        <v>-1.0648648648648649</v>
      </c>
      <c r="H55">
        <f t="shared" si="3"/>
        <v>-1064.8648648648648</v>
      </c>
    </row>
    <row r="56" spans="1:8" ht="15">
      <c r="A56" s="37" t="s">
        <v>55</v>
      </c>
      <c r="B56" s="37">
        <v>2.4500000000000001E-2</v>
      </c>
      <c r="C56" s="37">
        <v>0.10349999999999999</v>
      </c>
      <c r="D56" s="37">
        <v>9.9699999999999997E-2</v>
      </c>
      <c r="E56" s="37">
        <f t="shared" si="2"/>
        <v>7.5900000000000009E-2</v>
      </c>
      <c r="F56" s="37">
        <f t="shared" si="0"/>
        <v>4.4554236611123732E-2</v>
      </c>
      <c r="G56" s="37">
        <f t="shared" si="4"/>
        <v>0.98648648648648674</v>
      </c>
      <c r="H56">
        <f t="shared" si="3"/>
        <v>986.48648648648668</v>
      </c>
    </row>
    <row r="57" spans="1:8" ht="15">
      <c r="A57" s="37" t="s">
        <v>56</v>
      </c>
      <c r="B57" s="37">
        <v>0</v>
      </c>
      <c r="C57" s="37">
        <v>0</v>
      </c>
      <c r="D57" s="37">
        <v>0</v>
      </c>
      <c r="E57" s="37">
        <f t="shared" si="2"/>
        <v>0</v>
      </c>
      <c r="F57" s="37">
        <f t="shared" si="0"/>
        <v>0</v>
      </c>
      <c r="G57" s="37">
        <f t="shared" si="4"/>
        <v>-1.0648648648648649</v>
      </c>
      <c r="H57">
        <f t="shared" si="3"/>
        <v>-1064.8648648648648</v>
      </c>
    </row>
    <row r="58" spans="1:8" ht="15">
      <c r="A58" s="37" t="s">
        <v>57</v>
      </c>
      <c r="B58" s="37">
        <v>4.1999999999999798E-3</v>
      </c>
      <c r="C58" s="37">
        <v>3.0300000000000001E-2</v>
      </c>
      <c r="D58" s="37">
        <v>3.8899999999999997E-2</v>
      </c>
      <c r="E58" s="37">
        <f t="shared" si="2"/>
        <v>2.4466666666666661E-2</v>
      </c>
      <c r="F58" s="37">
        <f t="shared" si="0"/>
        <v>1.8070510046297356E-2</v>
      </c>
      <c r="G58" s="37">
        <f t="shared" si="4"/>
        <v>-0.4036036036036037</v>
      </c>
      <c r="H58">
        <f t="shared" si="3"/>
        <v>-403.60360360360369</v>
      </c>
    </row>
    <row r="59" spans="1:8" ht="15">
      <c r="A59" s="37" t="s">
        <v>58</v>
      </c>
      <c r="B59" s="37">
        <v>6.9199999999999998E-2</v>
      </c>
      <c r="C59" s="37">
        <v>7.9299999999999995E-2</v>
      </c>
      <c r="D59" s="37">
        <v>5.3400000000000003E-2</v>
      </c>
      <c r="E59" s="37">
        <f t="shared" si="2"/>
        <v>6.7299999999999999E-2</v>
      </c>
      <c r="F59" s="37">
        <f t="shared" si="0"/>
        <v>1.3054118124178227E-2</v>
      </c>
      <c r="G59" s="37">
        <f t="shared" si="4"/>
        <v>0.75405405405405412</v>
      </c>
      <c r="H59">
        <f t="shared" si="3"/>
        <v>754.05405405405418</v>
      </c>
    </row>
    <row r="60" spans="1:8" ht="15">
      <c r="A60" s="37" t="s">
        <v>59</v>
      </c>
      <c r="B60" s="37">
        <v>0.16059999999999999</v>
      </c>
      <c r="C60" s="37">
        <v>0.21479999999999999</v>
      </c>
      <c r="D60" s="37">
        <v>0.1706</v>
      </c>
      <c r="E60" s="37">
        <f t="shared" si="2"/>
        <v>0.18199999999999997</v>
      </c>
      <c r="F60" s="37">
        <f t="shared" si="0"/>
        <v>2.8842330002966248E-2</v>
      </c>
      <c r="G60" s="37">
        <f t="shared" si="4"/>
        <v>3.8540540540540533</v>
      </c>
      <c r="H60">
        <f t="shared" si="3"/>
        <v>3854.0540540540533</v>
      </c>
    </row>
    <row r="61" spans="1:8" ht="15">
      <c r="A61" s="37" t="s">
        <v>60</v>
      </c>
      <c r="B61" s="37">
        <v>0.1303</v>
      </c>
      <c r="C61" s="37">
        <v>9.5799999999999996E-2</v>
      </c>
      <c r="D61" s="37">
        <v>9.1600000000000001E-2</v>
      </c>
      <c r="E61" s="37">
        <f t="shared" si="2"/>
        <v>0.10589999999999999</v>
      </c>
      <c r="F61" s="37">
        <f t="shared" si="0"/>
        <v>2.1235112432007562E-2</v>
      </c>
      <c r="G61" s="37">
        <f t="shared" si="4"/>
        <v>1.7972972972972974</v>
      </c>
      <c r="H61">
        <f t="shared" si="3"/>
        <v>1797.2972972972973</v>
      </c>
    </row>
    <row r="62" spans="1:8" ht="15">
      <c r="A62" s="37" t="s">
        <v>61</v>
      </c>
      <c r="B62" s="37">
        <v>2.5000000000000001E-3</v>
      </c>
      <c r="C62" s="37">
        <v>2.3999999999999898E-3</v>
      </c>
      <c r="D62" s="37">
        <v>4.0000000000000001E-3</v>
      </c>
      <c r="E62" s="37">
        <f t="shared" si="2"/>
        <v>2.966666666666663E-3</v>
      </c>
      <c r="F62" s="37">
        <f t="shared" si="0"/>
        <v>8.9628864398325341E-4</v>
      </c>
      <c r="G62" s="37">
        <f t="shared" si="4"/>
        <v>-0.98468468468468462</v>
      </c>
      <c r="H62">
        <f t="shared" si="3"/>
        <v>-984.68468468468461</v>
      </c>
    </row>
    <row r="63" spans="1:8" ht="15">
      <c r="A63" s="37" t="s">
        <v>62</v>
      </c>
      <c r="B63" s="37">
        <v>7.6399999999999996E-2</v>
      </c>
      <c r="C63" s="37">
        <v>5.8099999999999999E-2</v>
      </c>
      <c r="D63" s="37">
        <v>3.2099999999999997E-2</v>
      </c>
      <c r="E63" s="37">
        <f t="shared" si="2"/>
        <v>5.553333333333333E-2</v>
      </c>
      <c r="F63" s="37">
        <f t="shared" si="0"/>
        <v>2.2261251836618111E-2</v>
      </c>
      <c r="G63" s="37">
        <f t="shared" si="4"/>
        <v>0.43603603603603602</v>
      </c>
      <c r="H63">
        <f t="shared" si="3"/>
        <v>436.03603603603602</v>
      </c>
    </row>
    <row r="64" spans="1:8" ht="15">
      <c r="A64" s="37" t="s">
        <v>63</v>
      </c>
      <c r="B64" s="37">
        <v>4.2799999999999998E-2</v>
      </c>
      <c r="C64" s="37">
        <v>5.7500000000000002E-2</v>
      </c>
      <c r="D64" s="37">
        <v>5.16E-2</v>
      </c>
      <c r="E64" s="37">
        <f t="shared" si="2"/>
        <v>5.0633333333333336E-2</v>
      </c>
      <c r="F64" s="37">
        <f t="shared" si="0"/>
        <v>7.3975221076609653E-3</v>
      </c>
      <c r="G64" s="37">
        <f t="shared" si="4"/>
        <v>0.30360360360360372</v>
      </c>
      <c r="H64">
        <f t="shared" si="3"/>
        <v>303.60360360360374</v>
      </c>
    </row>
    <row r="65" spans="1:8" ht="15">
      <c r="A65" s="37" t="s">
        <v>64</v>
      </c>
      <c r="B65" s="37">
        <v>4.2799999999999998E-2</v>
      </c>
      <c r="C65" s="37">
        <v>5.7500000000000002E-2</v>
      </c>
      <c r="D65" s="37">
        <v>5.16E-2</v>
      </c>
      <c r="E65" s="37">
        <f t="shared" si="2"/>
        <v>5.0633333333333336E-2</v>
      </c>
      <c r="F65" s="37">
        <f t="shared" si="0"/>
        <v>7.3975221076609653E-3</v>
      </c>
      <c r="G65" s="37">
        <f t="shared" si="4"/>
        <v>0.30360360360360372</v>
      </c>
      <c r="H65">
        <f t="shared" si="3"/>
        <v>303.60360360360374</v>
      </c>
    </row>
    <row r="66" spans="1:8" ht="15">
      <c r="A66" s="37" t="s">
        <v>65</v>
      </c>
      <c r="B66" s="37">
        <v>0</v>
      </c>
      <c r="C66" s="37">
        <v>0</v>
      </c>
      <c r="D66" s="37">
        <v>0</v>
      </c>
      <c r="E66" s="37">
        <f t="shared" si="2"/>
        <v>0</v>
      </c>
      <c r="F66" s="37">
        <f t="shared" si="0"/>
        <v>0</v>
      </c>
      <c r="G66" s="37">
        <f t="shared" si="4"/>
        <v>-1.0648648648648649</v>
      </c>
      <c r="H66">
        <f t="shared" si="3"/>
        <v>-1064.8648648648648</v>
      </c>
    </row>
    <row r="67" spans="1:8" ht="15">
      <c r="A67" s="38" t="s">
        <v>66</v>
      </c>
      <c r="B67" s="38">
        <v>1.9087000000000001</v>
      </c>
      <c r="C67" s="38">
        <v>1.83</v>
      </c>
      <c r="D67" s="38">
        <v>1.3823000000000001</v>
      </c>
      <c r="E67" s="40">
        <f t="shared" si="2"/>
        <v>1.7070000000000001</v>
      </c>
      <c r="F67" s="38">
        <f t="shared" si="0"/>
        <v>0.28393835598594108</v>
      </c>
      <c r="G67" s="38">
        <f t="shared" si="4"/>
        <v>45.070270270270264</v>
      </c>
      <c r="H67">
        <f t="shared" si="3"/>
        <v>45070.270270270266</v>
      </c>
    </row>
    <row r="68" spans="1:8" ht="15">
      <c r="A68" s="37" t="s">
        <v>67</v>
      </c>
      <c r="B68" s="37">
        <v>7.8799999999999995E-2</v>
      </c>
      <c r="C68" s="37">
        <v>6.9099999999999995E-2</v>
      </c>
      <c r="D68" s="37">
        <v>7.6200000000000004E-2</v>
      </c>
      <c r="E68" s="37">
        <f t="shared" si="2"/>
        <v>7.4699999999999989E-2</v>
      </c>
      <c r="F68" s="37">
        <f t="shared" si="0"/>
        <v>5.020956084253278E-3</v>
      </c>
      <c r="G68" s="37">
        <f>5*(E68+0.0009)/0.1212</f>
        <v>3.1188118811881185</v>
      </c>
      <c r="H68">
        <f t="shared" si="3"/>
        <v>3118.8118811881186</v>
      </c>
    </row>
    <row r="69" spans="1:8" ht="15">
      <c r="A69" s="37" t="s">
        <v>68</v>
      </c>
      <c r="B69" s="37">
        <v>0</v>
      </c>
      <c r="C69" s="37">
        <v>0</v>
      </c>
      <c r="D69" s="37">
        <v>0</v>
      </c>
      <c r="E69" s="37">
        <f t="shared" si="2"/>
        <v>0</v>
      </c>
      <c r="F69" s="37">
        <f t="shared" si="0"/>
        <v>0</v>
      </c>
      <c r="G69" s="37">
        <f t="shared" ref="G69:G97" si="5">5*(E69+0.0009)/0.1212</f>
        <v>3.7128712871287127E-2</v>
      </c>
      <c r="H69">
        <f t="shared" si="3"/>
        <v>37.128712871287128</v>
      </c>
    </row>
    <row r="70" spans="1:8" ht="15">
      <c r="A70" s="37" t="s">
        <v>69</v>
      </c>
      <c r="B70" s="37">
        <v>0</v>
      </c>
      <c r="C70" s="37">
        <v>0</v>
      </c>
      <c r="D70" s="37">
        <v>0</v>
      </c>
      <c r="E70" s="37">
        <f t="shared" si="2"/>
        <v>0</v>
      </c>
      <c r="F70" s="37">
        <f t="shared" si="0"/>
        <v>0</v>
      </c>
      <c r="G70" s="37">
        <f t="shared" si="5"/>
        <v>3.7128712871287127E-2</v>
      </c>
      <c r="H70">
        <f t="shared" si="3"/>
        <v>37.128712871287128</v>
      </c>
    </row>
    <row r="71" spans="1:8" ht="15">
      <c r="A71" s="37" t="s">
        <v>70</v>
      </c>
      <c r="B71" s="37">
        <v>0</v>
      </c>
      <c r="C71" s="37">
        <v>0</v>
      </c>
      <c r="D71" s="37">
        <v>0</v>
      </c>
      <c r="E71" s="37">
        <f t="shared" si="2"/>
        <v>0</v>
      </c>
      <c r="F71" s="37">
        <f t="shared" si="0"/>
        <v>0</v>
      </c>
      <c r="G71" s="37">
        <f t="shared" si="5"/>
        <v>3.7128712871287127E-2</v>
      </c>
      <c r="H71">
        <f t="shared" si="3"/>
        <v>37.128712871287128</v>
      </c>
    </row>
    <row r="72" spans="1:8" ht="15">
      <c r="A72" s="37" t="s">
        <v>71</v>
      </c>
      <c r="B72" s="37">
        <v>0</v>
      </c>
      <c r="C72" s="37">
        <v>0</v>
      </c>
      <c r="D72" s="37">
        <v>0</v>
      </c>
      <c r="E72" s="37">
        <f t="shared" si="2"/>
        <v>0</v>
      </c>
      <c r="F72" s="37">
        <f t="shared" si="0"/>
        <v>0</v>
      </c>
      <c r="G72" s="37">
        <f t="shared" si="5"/>
        <v>3.7128712871287127E-2</v>
      </c>
      <c r="H72">
        <f t="shared" si="3"/>
        <v>37.128712871287128</v>
      </c>
    </row>
    <row r="73" spans="1:8" ht="15">
      <c r="A73" s="37" t="s">
        <v>72</v>
      </c>
      <c r="B73" s="37">
        <v>0</v>
      </c>
      <c r="C73" s="37">
        <v>0</v>
      </c>
      <c r="D73" s="37">
        <v>0</v>
      </c>
      <c r="E73" s="37">
        <f t="shared" ref="E73:E97" si="6">AVERAGE(B73:D73)</f>
        <v>0</v>
      </c>
      <c r="F73" s="37">
        <f t="shared" ref="F73:F97" si="7">STDEV(B73:D73)</f>
        <v>0</v>
      </c>
      <c r="G73" s="37">
        <f t="shared" si="5"/>
        <v>3.7128712871287127E-2</v>
      </c>
      <c r="H73">
        <f t="shared" ref="H73:H97" si="8">G73*1000</f>
        <v>37.128712871287128</v>
      </c>
    </row>
    <row r="74" spans="1:8" ht="15">
      <c r="A74" s="37" t="s">
        <v>73</v>
      </c>
      <c r="B74" s="37">
        <v>1.0699999999999999E-2</v>
      </c>
      <c r="C74" s="37">
        <v>4.1000000000000002E-2</v>
      </c>
      <c r="D74" s="37">
        <v>1.67E-2</v>
      </c>
      <c r="E74" s="37">
        <f t="shared" si="6"/>
        <v>2.2800000000000001E-2</v>
      </c>
      <c r="F74" s="37">
        <f t="shared" si="7"/>
        <v>1.6044625268294678E-2</v>
      </c>
      <c r="G74" s="37">
        <f t="shared" si="5"/>
        <v>0.97772277227722781</v>
      </c>
      <c r="H74">
        <f t="shared" si="8"/>
        <v>977.72277227722782</v>
      </c>
    </row>
    <row r="75" spans="1:8" ht="15">
      <c r="A75" s="38" t="s">
        <v>74</v>
      </c>
      <c r="B75" s="38">
        <v>1.349</v>
      </c>
      <c r="C75" s="38">
        <v>1.2604</v>
      </c>
      <c r="D75" s="38">
        <v>1.1274</v>
      </c>
      <c r="E75" s="40">
        <f t="shared" si="6"/>
        <v>1.2455999999999998</v>
      </c>
      <c r="F75" s="38">
        <f t="shared" si="7"/>
        <v>0.11153887214778715</v>
      </c>
      <c r="G75" s="38">
        <f t="shared" si="5"/>
        <v>51.423267326732656</v>
      </c>
      <c r="H75">
        <f t="shared" si="8"/>
        <v>51423.267326732654</v>
      </c>
    </row>
    <row r="76" spans="1:8" ht="15">
      <c r="A76" s="38" t="s">
        <v>75</v>
      </c>
      <c r="B76" s="38">
        <v>1.359</v>
      </c>
      <c r="C76" s="38">
        <v>1.3589</v>
      </c>
      <c r="D76" s="38">
        <v>1.3270999999999999</v>
      </c>
      <c r="E76" s="40">
        <f t="shared" si="6"/>
        <v>1.3483333333333334</v>
      </c>
      <c r="F76" s="38">
        <f t="shared" si="7"/>
        <v>1.8388674050440239E-2</v>
      </c>
      <c r="G76" s="38">
        <f t="shared" si="5"/>
        <v>55.661441144114406</v>
      </c>
      <c r="H76">
        <f t="shared" si="8"/>
        <v>55661.441144114404</v>
      </c>
    </row>
    <row r="77" spans="1:8" ht="15">
      <c r="A77" s="38" t="s">
        <v>76</v>
      </c>
      <c r="B77" s="38">
        <v>1.4132</v>
      </c>
      <c r="C77" s="38">
        <v>1.3307</v>
      </c>
      <c r="D77" s="38">
        <v>1.3685</v>
      </c>
      <c r="E77" s="40">
        <f t="shared" si="6"/>
        <v>1.3708</v>
      </c>
      <c r="F77" s="38">
        <f t="shared" si="7"/>
        <v>4.129806290856966E-2</v>
      </c>
      <c r="G77" s="38">
        <f t="shared" si="5"/>
        <v>56.588283828382835</v>
      </c>
      <c r="H77">
        <f t="shared" si="8"/>
        <v>56588.283828382831</v>
      </c>
    </row>
    <row r="78" spans="1:8" ht="15">
      <c r="A78" s="37" t="s">
        <v>77</v>
      </c>
      <c r="B78" s="37">
        <v>0</v>
      </c>
      <c r="C78" s="37">
        <v>0</v>
      </c>
      <c r="D78" s="37">
        <v>0</v>
      </c>
      <c r="E78" s="37">
        <f t="shared" si="6"/>
        <v>0</v>
      </c>
      <c r="F78" s="37">
        <f t="shared" si="7"/>
        <v>0</v>
      </c>
      <c r="G78" s="37">
        <f t="shared" si="5"/>
        <v>3.7128712871287127E-2</v>
      </c>
      <c r="H78">
        <f t="shared" si="8"/>
        <v>37.128712871287128</v>
      </c>
    </row>
    <row r="79" spans="1:8" ht="15">
      <c r="A79" s="37" t="s">
        <v>78</v>
      </c>
      <c r="B79" s="37">
        <v>0</v>
      </c>
      <c r="C79" s="37">
        <v>0</v>
      </c>
      <c r="D79" s="37">
        <v>0</v>
      </c>
      <c r="E79" s="37">
        <f t="shared" si="6"/>
        <v>0</v>
      </c>
      <c r="F79" s="37">
        <f t="shared" si="7"/>
        <v>0</v>
      </c>
      <c r="G79" s="37">
        <f t="shared" si="5"/>
        <v>3.7128712871287127E-2</v>
      </c>
      <c r="H79">
        <f t="shared" si="8"/>
        <v>37.128712871287128</v>
      </c>
    </row>
    <row r="80" spans="1:8" ht="15">
      <c r="A80" s="37" t="s">
        <v>79</v>
      </c>
      <c r="B80" s="37">
        <v>0</v>
      </c>
      <c r="C80" s="37">
        <v>0</v>
      </c>
      <c r="D80" s="37">
        <v>0</v>
      </c>
      <c r="E80" s="37">
        <f t="shared" si="6"/>
        <v>0</v>
      </c>
      <c r="F80" s="37">
        <f t="shared" si="7"/>
        <v>0</v>
      </c>
      <c r="G80" s="37">
        <f t="shared" si="5"/>
        <v>3.7128712871287127E-2</v>
      </c>
      <c r="H80">
        <f t="shared" si="8"/>
        <v>37.128712871287128</v>
      </c>
    </row>
    <row r="81" spans="1:8" ht="15">
      <c r="A81" s="37" t="s">
        <v>80</v>
      </c>
      <c r="B81" s="37">
        <v>0</v>
      </c>
      <c r="C81" s="37">
        <v>0</v>
      </c>
      <c r="D81" s="37">
        <v>0</v>
      </c>
      <c r="E81" s="37">
        <f t="shared" si="6"/>
        <v>0</v>
      </c>
      <c r="F81" s="37">
        <f t="shared" si="7"/>
        <v>0</v>
      </c>
      <c r="G81" s="37">
        <f t="shared" si="5"/>
        <v>3.7128712871287127E-2</v>
      </c>
      <c r="H81">
        <f t="shared" si="8"/>
        <v>37.128712871287128</v>
      </c>
    </row>
    <row r="82" spans="1:8" ht="15">
      <c r="A82" s="37" t="s">
        <v>81</v>
      </c>
      <c r="B82" s="37">
        <v>2.81E-2</v>
      </c>
      <c r="C82" s="37">
        <v>3.9699999999999999E-2</v>
      </c>
      <c r="D82" s="37">
        <v>3.3700000000000001E-2</v>
      </c>
      <c r="E82" s="37">
        <f t="shared" si="6"/>
        <v>3.3833333333333333E-2</v>
      </c>
      <c r="F82" s="37">
        <f t="shared" si="7"/>
        <v>5.8011493114152246E-3</v>
      </c>
      <c r="G82" s="37">
        <f t="shared" si="5"/>
        <v>1.4328932893289328</v>
      </c>
      <c r="H82">
        <f t="shared" si="8"/>
        <v>1432.8932893289327</v>
      </c>
    </row>
    <row r="83" spans="1:8" ht="15">
      <c r="A83" s="37" t="s">
        <v>82</v>
      </c>
      <c r="B83" s="37">
        <v>4.6199999999999998E-2</v>
      </c>
      <c r="C83" s="37">
        <v>2.9899999999999999E-2</v>
      </c>
      <c r="D83" s="37">
        <v>4.3999999999999997E-2</v>
      </c>
      <c r="E83" s="37">
        <f t="shared" si="6"/>
        <v>4.003333333333333E-2</v>
      </c>
      <c r="F83" s="37">
        <f t="shared" si="7"/>
        <v>8.8443955889214287E-3</v>
      </c>
      <c r="G83" s="37">
        <f t="shared" si="5"/>
        <v>1.6886688668866885</v>
      </c>
      <c r="H83">
        <f t="shared" si="8"/>
        <v>1688.6688668866884</v>
      </c>
    </row>
    <row r="84" spans="1:8" ht="15">
      <c r="A84" s="37" t="s">
        <v>83</v>
      </c>
      <c r="B84" s="37">
        <v>0</v>
      </c>
      <c r="C84" s="37">
        <v>0</v>
      </c>
      <c r="D84" s="37">
        <v>0</v>
      </c>
      <c r="E84" s="37">
        <f t="shared" si="6"/>
        <v>0</v>
      </c>
      <c r="F84" s="37">
        <f t="shared" si="7"/>
        <v>0</v>
      </c>
      <c r="G84" s="37">
        <f t="shared" si="5"/>
        <v>3.7128712871287127E-2</v>
      </c>
      <c r="H84">
        <f t="shared" si="8"/>
        <v>37.128712871287128</v>
      </c>
    </row>
    <row r="85" spans="1:8" ht="15">
      <c r="A85" s="37" t="s">
        <v>84</v>
      </c>
      <c r="B85" s="37">
        <v>0</v>
      </c>
      <c r="C85" s="37">
        <v>0</v>
      </c>
      <c r="D85" s="37">
        <v>0</v>
      </c>
      <c r="E85" s="37">
        <f t="shared" si="6"/>
        <v>0</v>
      </c>
      <c r="F85" s="37">
        <f t="shared" si="7"/>
        <v>0</v>
      </c>
      <c r="G85" s="37">
        <f t="shared" si="5"/>
        <v>3.7128712871287127E-2</v>
      </c>
      <c r="H85">
        <f t="shared" si="8"/>
        <v>37.128712871287128</v>
      </c>
    </row>
    <row r="86" spans="1:8" ht="15">
      <c r="A86" s="37" t="s">
        <v>85</v>
      </c>
      <c r="B86" s="37">
        <v>0</v>
      </c>
      <c r="C86" s="37">
        <v>0</v>
      </c>
      <c r="D86" s="37">
        <v>0</v>
      </c>
      <c r="E86" s="37">
        <f t="shared" si="6"/>
        <v>0</v>
      </c>
      <c r="F86" s="37">
        <f t="shared" si="7"/>
        <v>0</v>
      </c>
      <c r="G86" s="37">
        <f t="shared" si="5"/>
        <v>3.7128712871287127E-2</v>
      </c>
      <c r="H86">
        <f t="shared" si="8"/>
        <v>37.128712871287128</v>
      </c>
    </row>
    <row r="87" spans="1:8" ht="15">
      <c r="A87" s="37" t="s">
        <v>86</v>
      </c>
      <c r="B87" s="37">
        <v>0</v>
      </c>
      <c r="C87" s="37">
        <v>0</v>
      </c>
      <c r="D87" s="37">
        <v>0</v>
      </c>
      <c r="E87" s="37">
        <f t="shared" si="6"/>
        <v>0</v>
      </c>
      <c r="F87" s="37">
        <f t="shared" si="7"/>
        <v>0</v>
      </c>
      <c r="G87" s="37">
        <f t="shared" si="5"/>
        <v>3.7128712871287127E-2</v>
      </c>
      <c r="H87">
        <f t="shared" si="8"/>
        <v>37.128712871287128</v>
      </c>
    </row>
    <row r="88" spans="1:8" ht="15">
      <c r="A88" s="37" t="s">
        <v>87</v>
      </c>
      <c r="B88" s="37">
        <v>0</v>
      </c>
      <c r="C88" s="37">
        <v>0</v>
      </c>
      <c r="D88" s="37">
        <v>0</v>
      </c>
      <c r="E88" s="37">
        <f t="shared" si="6"/>
        <v>0</v>
      </c>
      <c r="F88" s="37">
        <f t="shared" si="7"/>
        <v>0</v>
      </c>
      <c r="G88" s="37">
        <f t="shared" si="5"/>
        <v>3.7128712871287127E-2</v>
      </c>
      <c r="H88">
        <f t="shared" si="8"/>
        <v>37.128712871287128</v>
      </c>
    </row>
    <row r="89" spans="1:8" ht="15">
      <c r="A89" s="37" t="s">
        <v>88</v>
      </c>
      <c r="B89" s="37">
        <v>0.90610000000000002</v>
      </c>
      <c r="C89" s="37">
        <v>0.88690000000000002</v>
      </c>
      <c r="D89" s="37">
        <v>0.94199999999999995</v>
      </c>
      <c r="E89" s="37">
        <f t="shared" si="6"/>
        <v>0.91166666666666674</v>
      </c>
      <c r="F89" s="37">
        <f t="shared" si="7"/>
        <v>2.7968613360932485E-2</v>
      </c>
      <c r="G89" s="37">
        <f t="shared" si="5"/>
        <v>37.647139713971399</v>
      </c>
      <c r="H89">
        <f t="shared" si="8"/>
        <v>37647.139713971395</v>
      </c>
    </row>
    <row r="90" spans="1:8" ht="15">
      <c r="A90" s="37" t="s">
        <v>89</v>
      </c>
      <c r="B90" s="37">
        <v>0</v>
      </c>
      <c r="C90" s="37">
        <v>0</v>
      </c>
      <c r="D90" s="37">
        <v>0</v>
      </c>
      <c r="E90" s="37">
        <f t="shared" si="6"/>
        <v>0</v>
      </c>
      <c r="F90" s="37">
        <f t="shared" si="7"/>
        <v>0</v>
      </c>
      <c r="G90" s="37">
        <f t="shared" si="5"/>
        <v>3.7128712871287127E-2</v>
      </c>
      <c r="H90">
        <f t="shared" si="8"/>
        <v>37.128712871287128</v>
      </c>
    </row>
    <row r="91" spans="1:8" ht="15">
      <c r="A91" s="37" t="s">
        <v>90</v>
      </c>
      <c r="B91" s="37">
        <v>0</v>
      </c>
      <c r="C91" s="37">
        <v>0</v>
      </c>
      <c r="D91" s="37">
        <v>0</v>
      </c>
      <c r="E91" s="37">
        <f t="shared" si="6"/>
        <v>0</v>
      </c>
      <c r="F91" s="37">
        <f t="shared" si="7"/>
        <v>0</v>
      </c>
      <c r="G91" s="37">
        <f t="shared" si="5"/>
        <v>3.7128712871287127E-2</v>
      </c>
      <c r="H91">
        <f t="shared" si="8"/>
        <v>37.128712871287128</v>
      </c>
    </row>
    <row r="92" spans="1:8" ht="15">
      <c r="A92" s="38" t="s">
        <v>91</v>
      </c>
      <c r="B92" s="38">
        <v>1.1933</v>
      </c>
      <c r="C92" s="38">
        <v>1.26</v>
      </c>
      <c r="D92" s="38">
        <v>1.2779</v>
      </c>
      <c r="E92" s="40">
        <f t="shared" si="6"/>
        <v>1.2437333333333334</v>
      </c>
      <c r="F92" s="38">
        <f t="shared" si="7"/>
        <v>4.4584115257940149E-2</v>
      </c>
      <c r="G92" s="38">
        <f t="shared" si="5"/>
        <v>51.346259625962588</v>
      </c>
      <c r="H92">
        <f t="shared" si="8"/>
        <v>51346.259625962586</v>
      </c>
    </row>
    <row r="93" spans="1:8" ht="15">
      <c r="A93" s="37" t="s">
        <v>92</v>
      </c>
      <c r="B93" s="37">
        <v>0.27289999999999998</v>
      </c>
      <c r="C93" s="37">
        <v>0.22059999999999999</v>
      </c>
      <c r="D93" s="37">
        <v>0.2094</v>
      </c>
      <c r="E93" s="37">
        <f t="shared" si="6"/>
        <v>0.23429999999999998</v>
      </c>
      <c r="F93" s="37">
        <f t="shared" si="7"/>
        <v>3.3894394816842553E-2</v>
      </c>
      <c r="G93" s="37">
        <f t="shared" si="5"/>
        <v>9.7029702970297027</v>
      </c>
      <c r="H93">
        <f t="shared" si="8"/>
        <v>9702.9702970297021</v>
      </c>
    </row>
    <row r="94" spans="1:8" ht="15">
      <c r="A94" s="37" t="s">
        <v>93</v>
      </c>
      <c r="B94" s="37">
        <v>0</v>
      </c>
      <c r="C94" s="37">
        <v>0</v>
      </c>
      <c r="D94" s="37">
        <v>0</v>
      </c>
      <c r="E94" s="37">
        <f t="shared" si="6"/>
        <v>0</v>
      </c>
      <c r="F94" s="37">
        <f t="shared" si="7"/>
        <v>0</v>
      </c>
      <c r="G94" s="37">
        <f t="shared" si="5"/>
        <v>3.7128712871287127E-2</v>
      </c>
      <c r="H94">
        <f t="shared" si="8"/>
        <v>37.128712871287128</v>
      </c>
    </row>
    <row r="95" spans="1:8" ht="15">
      <c r="A95" s="37" t="s">
        <v>94</v>
      </c>
      <c r="B95" s="37">
        <v>5.2999999999999999E-2</v>
      </c>
      <c r="C95" s="37">
        <v>2.7699999999999999E-2</v>
      </c>
      <c r="D95" s="37">
        <v>2.4199999999999999E-2</v>
      </c>
      <c r="E95" s="37">
        <f t="shared" si="6"/>
        <v>3.4966666666666667E-2</v>
      </c>
      <c r="F95" s="37">
        <f t="shared" si="7"/>
        <v>1.5715067080141063E-2</v>
      </c>
      <c r="G95" s="37">
        <f t="shared" si="5"/>
        <v>1.4796479647964795</v>
      </c>
      <c r="H95">
        <f t="shared" si="8"/>
        <v>1479.6479647964795</v>
      </c>
    </row>
    <row r="96" spans="1:8" ht="15">
      <c r="A96" s="37" t="s">
        <v>95</v>
      </c>
      <c r="B96" s="37">
        <v>0</v>
      </c>
      <c r="C96" s="37">
        <v>0</v>
      </c>
      <c r="D96" s="37">
        <v>0</v>
      </c>
      <c r="E96" s="37">
        <f t="shared" si="6"/>
        <v>0</v>
      </c>
      <c r="F96" s="37">
        <f t="shared" si="7"/>
        <v>0</v>
      </c>
      <c r="G96" s="37">
        <f t="shared" si="5"/>
        <v>3.7128712871287127E-2</v>
      </c>
      <c r="H96">
        <f t="shared" si="8"/>
        <v>37.128712871287128</v>
      </c>
    </row>
    <row r="97" spans="1:8" ht="15">
      <c r="A97" s="37" t="s">
        <v>96</v>
      </c>
      <c r="B97" s="37">
        <v>0</v>
      </c>
      <c r="C97" s="37">
        <v>0</v>
      </c>
      <c r="D97" s="37">
        <v>0</v>
      </c>
      <c r="E97" s="37">
        <f t="shared" si="6"/>
        <v>0</v>
      </c>
      <c r="F97" s="37">
        <f t="shared" si="7"/>
        <v>0</v>
      </c>
      <c r="G97" s="37">
        <f t="shared" si="5"/>
        <v>3.7128712871287127E-2</v>
      </c>
      <c r="H97">
        <f t="shared" si="8"/>
        <v>37.128712871287128</v>
      </c>
    </row>
    <row r="98" spans="1:8" ht="15">
      <c r="A98" s="37"/>
      <c r="B98" s="37"/>
      <c r="C98" s="37"/>
      <c r="D98" s="37"/>
      <c r="E98" s="37"/>
      <c r="F98" s="37"/>
      <c r="G98" s="37"/>
    </row>
    <row r="99" spans="1:8" ht="15">
      <c r="A99" s="39" t="s">
        <v>167</v>
      </c>
      <c r="B99" s="37">
        <v>0</v>
      </c>
      <c r="C99" s="37">
        <v>0.5</v>
      </c>
      <c r="D99" s="37">
        <v>1</v>
      </c>
      <c r="E99" s="37">
        <v>2</v>
      </c>
      <c r="F99" s="37">
        <v>4</v>
      </c>
      <c r="G99" s="37">
        <v>8</v>
      </c>
    </row>
    <row r="100" spans="1:8" ht="15">
      <c r="A100" s="5" t="s">
        <v>166</v>
      </c>
      <c r="B100" s="37">
        <v>0</v>
      </c>
      <c r="C100" s="37">
        <v>0.17269999999999999</v>
      </c>
      <c r="D100" s="37">
        <v>0.35899999999999999</v>
      </c>
      <c r="E100" s="37">
        <v>0.66539999999999999</v>
      </c>
      <c r="F100" s="37">
        <v>1.3554999999999999</v>
      </c>
      <c r="G100" s="37">
        <v>2.0042</v>
      </c>
    </row>
    <row r="101" spans="1:8" ht="15">
      <c r="A101" s="5" t="s">
        <v>166</v>
      </c>
      <c r="B101" s="37">
        <v>0</v>
      </c>
      <c r="C101" s="37">
        <v>9.9099999999999994E-2</v>
      </c>
      <c r="D101" s="37">
        <v>0.22770000000000001</v>
      </c>
      <c r="E101" s="37">
        <v>0.45040000000000002</v>
      </c>
      <c r="F101" s="37">
        <v>0.85270000000000001</v>
      </c>
      <c r="G101" s="37">
        <v>1.4742999999999999</v>
      </c>
    </row>
    <row r="102" spans="1:8" ht="15">
      <c r="A102" s="5" t="s">
        <v>166</v>
      </c>
      <c r="B102" s="37">
        <v>0</v>
      </c>
      <c r="C102" s="37">
        <v>1.8800000000000001E-2</v>
      </c>
      <c r="D102" s="37">
        <v>0.1022</v>
      </c>
      <c r="E102" s="37">
        <v>0.25790000000000002</v>
      </c>
      <c r="F102" s="37">
        <v>0.56540000000000001</v>
      </c>
      <c r="G102" s="37">
        <v>0.9284</v>
      </c>
    </row>
    <row r="104" spans="1:8">
      <c r="A104">
        <v>0</v>
      </c>
      <c r="B104">
        <v>0</v>
      </c>
    </row>
    <row r="105" spans="1:8">
      <c r="A105">
        <v>0.5</v>
      </c>
      <c r="B105">
        <v>0.17269999999999999</v>
      </c>
    </row>
    <row r="106" spans="1:8">
      <c r="A106">
        <v>1</v>
      </c>
      <c r="B106">
        <v>0.35899999999999999</v>
      </c>
    </row>
    <row r="107" spans="1:8">
      <c r="A107">
        <v>2</v>
      </c>
      <c r="B107">
        <v>0.66539999999999999</v>
      </c>
    </row>
    <row r="108" spans="1:8">
      <c r="A108">
        <v>4</v>
      </c>
      <c r="B108">
        <v>1.3554999999999999</v>
      </c>
    </row>
    <row r="109" spans="1:8">
      <c r="A109">
        <v>8</v>
      </c>
      <c r="B109">
        <v>2.0042</v>
      </c>
    </row>
    <row r="121" spans="1:2">
      <c r="A121">
        <v>0</v>
      </c>
      <c r="B121">
        <v>0</v>
      </c>
    </row>
    <row r="122" spans="1:2">
      <c r="A122">
        <v>0.5</v>
      </c>
      <c r="B122">
        <v>9.9099999999999994E-2</v>
      </c>
    </row>
    <row r="123" spans="1:2">
      <c r="A123">
        <v>1</v>
      </c>
      <c r="B123">
        <v>0.22770000000000001</v>
      </c>
    </row>
    <row r="124" spans="1:2">
      <c r="A124">
        <v>2</v>
      </c>
      <c r="B124">
        <v>0.45040000000000002</v>
      </c>
    </row>
    <row r="125" spans="1:2">
      <c r="A125">
        <v>4</v>
      </c>
      <c r="B125">
        <v>0.85270000000000001</v>
      </c>
    </row>
    <row r="126" spans="1:2">
      <c r="A126">
        <v>8</v>
      </c>
      <c r="B126">
        <v>1.4742999999999999</v>
      </c>
    </row>
    <row r="136" spans="1:2">
      <c r="A136">
        <v>0</v>
      </c>
      <c r="B136">
        <v>0</v>
      </c>
    </row>
    <row r="137" spans="1:2">
      <c r="A137">
        <v>0.5</v>
      </c>
      <c r="B137">
        <v>1.8800000000000001E-2</v>
      </c>
    </row>
    <row r="138" spans="1:2">
      <c r="A138">
        <v>1</v>
      </c>
      <c r="B138">
        <v>0.1022</v>
      </c>
    </row>
    <row r="139" spans="1:2">
      <c r="A139">
        <v>2</v>
      </c>
      <c r="B139">
        <v>0.25790000000000002</v>
      </c>
    </row>
    <row r="140" spans="1:2">
      <c r="A140">
        <v>4</v>
      </c>
      <c r="B140">
        <v>0.56540000000000001</v>
      </c>
    </row>
    <row r="141" spans="1:2">
      <c r="A141">
        <v>8</v>
      </c>
      <c r="B141">
        <v>0.9284</v>
      </c>
    </row>
  </sheetData>
  <mergeCells count="3">
    <mergeCell ref="A5:E5"/>
    <mergeCell ref="A6:A7"/>
    <mergeCell ref="B6:E6"/>
  </mergeCells>
  <phoneticPr fontId="11" type="noConversion"/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:H142"/>
  <sheetViews>
    <sheetView workbookViewId="0">
      <selection activeCell="K125" sqref="K125"/>
    </sheetView>
  </sheetViews>
  <sheetFormatPr defaultRowHeight="13.5"/>
  <cols>
    <col min="1" max="1" width="11.625" customWidth="1"/>
    <col min="2" max="2" width="12" customWidth="1"/>
    <col min="3" max="5" width="9" bestFit="1" customWidth="1"/>
    <col min="6" max="7" width="9" customWidth="1"/>
    <col min="8" max="8" width="4.125" customWidth="1"/>
  </cols>
  <sheetData>
    <row r="1" spans="1:8">
      <c r="A1" s="15" t="s">
        <v>171</v>
      </c>
      <c r="B1" s="43">
        <v>43395</v>
      </c>
    </row>
    <row r="2" spans="1:8">
      <c r="A2" s="15" t="s">
        <v>172</v>
      </c>
      <c r="B2" s="15" t="s">
        <v>173</v>
      </c>
    </row>
    <row r="3" spans="1:8">
      <c r="A3" s="15" t="s">
        <v>177</v>
      </c>
      <c r="B3" s="42" t="s">
        <v>176</v>
      </c>
    </row>
    <row r="4" spans="1:8">
      <c r="A4" s="15" t="s">
        <v>175</v>
      </c>
    </row>
    <row r="5" spans="1:8">
      <c r="A5" s="57" t="s">
        <v>155</v>
      </c>
      <c r="B5" s="58"/>
      <c r="C5" s="58"/>
      <c r="D5" s="58"/>
      <c r="E5" s="58"/>
    </row>
    <row r="6" spans="1:8" ht="15">
      <c r="A6" s="60" t="s">
        <v>156</v>
      </c>
      <c r="B6" s="60" t="s">
        <v>157</v>
      </c>
      <c r="C6" s="60"/>
      <c r="D6" s="60"/>
      <c r="E6" s="60"/>
      <c r="F6" s="19"/>
      <c r="G6" s="19"/>
      <c r="H6" s="19"/>
    </row>
    <row r="7" spans="1:8" ht="15">
      <c r="A7" s="60"/>
      <c r="B7" s="19" t="s">
        <v>158</v>
      </c>
      <c r="C7" s="19" t="s">
        <v>159</v>
      </c>
      <c r="D7" s="19" t="s">
        <v>160</v>
      </c>
      <c r="E7" s="19" t="s">
        <v>161</v>
      </c>
      <c r="F7" s="19" t="s">
        <v>162</v>
      </c>
      <c r="G7" s="19" t="s">
        <v>163</v>
      </c>
      <c r="H7" s="19"/>
    </row>
    <row r="8" spans="1:8" ht="15">
      <c r="A8" s="19" t="s">
        <v>7</v>
      </c>
      <c r="B8" s="20">
        <v>0.26869999999999999</v>
      </c>
      <c r="C8" s="20">
        <v>0.2082</v>
      </c>
      <c r="D8" s="20">
        <v>0.20680000000000001</v>
      </c>
      <c r="E8" s="20">
        <f>AVERAGE(B8:D8)</f>
        <v>0.22789999999999999</v>
      </c>
      <c r="F8" s="20">
        <f>STDEV(B8:D8)</f>
        <v>3.5340769657719706E-2</v>
      </c>
      <c r="G8" s="19">
        <f>5*(E8-0.0797)/0.0163</f>
        <v>45.46012269938651</v>
      </c>
      <c r="H8" s="19"/>
    </row>
    <row r="9" spans="1:8" ht="15">
      <c r="A9" s="19" t="s">
        <v>8</v>
      </c>
      <c r="B9" s="20">
        <v>0.30880000000000002</v>
      </c>
      <c r="C9" s="20">
        <v>0.30059999999999998</v>
      </c>
      <c r="D9" s="20">
        <v>0.2712</v>
      </c>
      <c r="E9" s="20">
        <f t="shared" ref="E9:E72" si="0">AVERAGE(B9:D9)</f>
        <v>0.29353333333333331</v>
      </c>
      <c r="F9" s="20">
        <f t="shared" ref="F9:F72" si="1">STDEV(B9:D9)</f>
        <v>1.9771022566710206E-2</v>
      </c>
      <c r="G9" s="19">
        <f t="shared" ref="G9:G37" si="2">5*(E9-0.0797)/0.0163</f>
        <v>65.593047034764822</v>
      </c>
      <c r="H9" s="19"/>
    </row>
    <row r="10" spans="1:8" ht="15">
      <c r="A10" s="19" t="s">
        <v>9</v>
      </c>
      <c r="B10" s="20">
        <v>9.2799999999999994E-2</v>
      </c>
      <c r="C10" s="20">
        <v>8.8999999999999996E-2</v>
      </c>
      <c r="D10" s="20">
        <v>8.5500000000000007E-2</v>
      </c>
      <c r="E10" s="20">
        <f t="shared" si="0"/>
        <v>8.9099999999999999E-2</v>
      </c>
      <c r="F10" s="20">
        <f t="shared" si="1"/>
        <v>3.6510272527057303E-3</v>
      </c>
      <c r="G10" s="19">
        <f t="shared" si="2"/>
        <v>2.8834355828220879</v>
      </c>
      <c r="H10" s="19"/>
    </row>
    <row r="11" spans="1:8" ht="15">
      <c r="A11" s="19" t="s">
        <v>10</v>
      </c>
      <c r="B11" s="20">
        <v>0.1089</v>
      </c>
      <c r="C11" s="20">
        <v>8.3000000000000004E-2</v>
      </c>
      <c r="D11" s="20">
        <v>9.6299999999999997E-2</v>
      </c>
      <c r="E11" s="20">
        <f t="shared" si="0"/>
        <v>9.6066666666666675E-2</v>
      </c>
      <c r="F11" s="20">
        <f t="shared" si="1"/>
        <v>1.2951576480619372E-2</v>
      </c>
      <c r="G11" s="19">
        <f t="shared" si="2"/>
        <v>5.0204498977505168</v>
      </c>
      <c r="H11" s="19"/>
    </row>
    <row r="12" spans="1:8" ht="15">
      <c r="A12" s="19" t="s">
        <v>11</v>
      </c>
      <c r="B12" s="20">
        <v>0.1227</v>
      </c>
      <c r="C12" s="20">
        <v>0.12989999999999999</v>
      </c>
      <c r="D12" s="20">
        <v>9.9299999999999999E-2</v>
      </c>
      <c r="E12" s="20">
        <f t="shared" si="0"/>
        <v>0.1173</v>
      </c>
      <c r="F12" s="20">
        <f t="shared" si="1"/>
        <v>1.5998749951168043E-2</v>
      </c>
      <c r="G12" s="19">
        <f t="shared" si="2"/>
        <v>11.533742331288348</v>
      </c>
      <c r="H12" s="19"/>
    </row>
    <row r="13" spans="1:8" ht="15">
      <c r="A13" s="19" t="s">
        <v>12</v>
      </c>
      <c r="B13" s="20">
        <v>4.7800000000000002E-2</v>
      </c>
      <c r="C13" s="20">
        <v>4.7E-2</v>
      </c>
      <c r="D13" s="20">
        <v>6.6600000000000006E-2</v>
      </c>
      <c r="E13" s="20">
        <f t="shared" si="0"/>
        <v>5.3799999999999994E-2</v>
      </c>
      <c r="F13" s="20">
        <f t="shared" si="1"/>
        <v>1.1092339699089659E-2</v>
      </c>
      <c r="G13" s="19">
        <f t="shared" si="2"/>
        <v>-7.9447852760736204</v>
      </c>
      <c r="H13" s="19"/>
    </row>
    <row r="14" spans="1:8" ht="15">
      <c r="A14" s="19" t="s">
        <v>13</v>
      </c>
      <c r="B14" s="20">
        <v>0.17810000000000001</v>
      </c>
      <c r="C14" s="20">
        <v>0.23930000000000001</v>
      </c>
      <c r="D14" s="20">
        <v>0.1605</v>
      </c>
      <c r="E14" s="20">
        <f t="shared" si="0"/>
        <v>0.19263333333333332</v>
      </c>
      <c r="F14" s="20">
        <f t="shared" si="1"/>
        <v>4.1361495782108099E-2</v>
      </c>
      <c r="G14" s="19">
        <f t="shared" si="2"/>
        <v>34.642126789366053</v>
      </c>
      <c r="H14" s="19"/>
    </row>
    <row r="15" spans="1:8" ht="15">
      <c r="A15" s="19" t="s">
        <v>14</v>
      </c>
      <c r="B15" s="20">
        <v>0.61219999999999997</v>
      </c>
      <c r="C15" s="20">
        <v>0.56520000000000004</v>
      </c>
      <c r="D15" s="20">
        <v>0.60980000000000001</v>
      </c>
      <c r="E15" s="20">
        <f t="shared" si="0"/>
        <v>0.59573333333333334</v>
      </c>
      <c r="F15" s="20">
        <f t="shared" si="1"/>
        <v>2.6469857070512422E-2</v>
      </c>
      <c r="G15" s="19">
        <f t="shared" si="2"/>
        <v>158.29243353783235</v>
      </c>
      <c r="H15" s="19"/>
    </row>
    <row r="16" spans="1:8" ht="15">
      <c r="A16" s="19" t="s">
        <v>15</v>
      </c>
      <c r="B16" s="20">
        <v>0.12959999999999999</v>
      </c>
      <c r="C16" s="20">
        <v>0.1542</v>
      </c>
      <c r="D16" s="20">
        <v>9.2700000000000005E-2</v>
      </c>
      <c r="E16" s="20">
        <f t="shared" si="0"/>
        <v>0.1255</v>
      </c>
      <c r="F16" s="20">
        <f t="shared" si="1"/>
        <v>3.0954321184610094E-2</v>
      </c>
      <c r="G16" s="19">
        <f t="shared" si="2"/>
        <v>14.04907975460123</v>
      </c>
      <c r="H16" s="19"/>
    </row>
    <row r="17" spans="1:8" ht="15">
      <c r="A17" s="19" t="s">
        <v>16</v>
      </c>
      <c r="B17" s="20">
        <v>0.2888</v>
      </c>
      <c r="C17" s="20">
        <v>0.2611</v>
      </c>
      <c r="D17" s="20">
        <v>0.29759999999999998</v>
      </c>
      <c r="E17" s="20">
        <f t="shared" si="0"/>
        <v>0.28250000000000003</v>
      </c>
      <c r="F17" s="20">
        <f t="shared" si="1"/>
        <v>1.9048097017812061E-2</v>
      </c>
      <c r="G17" s="19">
        <f t="shared" si="2"/>
        <v>62.208588957055234</v>
      </c>
      <c r="H17" s="19"/>
    </row>
    <row r="18" spans="1:8" ht="15">
      <c r="A18" s="33" t="s">
        <v>17</v>
      </c>
      <c r="B18" s="34">
        <v>1.6766000000000001</v>
      </c>
      <c r="C18" s="34">
        <v>1.6737</v>
      </c>
      <c r="D18" s="34">
        <v>1.6079000000000001</v>
      </c>
      <c r="E18" s="36">
        <f t="shared" si="0"/>
        <v>1.6527333333333332</v>
      </c>
      <c r="F18" s="34">
        <f t="shared" si="1"/>
        <v>3.8853871535965756E-2</v>
      </c>
      <c r="G18" s="33">
        <f t="shared" si="2"/>
        <v>482.52556237218812</v>
      </c>
      <c r="H18" s="19"/>
    </row>
    <row r="19" spans="1:8" ht="15">
      <c r="A19" s="19" t="s">
        <v>18</v>
      </c>
      <c r="B19" s="20">
        <v>0.114</v>
      </c>
      <c r="C19" s="20">
        <v>9.3200000000000005E-2</v>
      </c>
      <c r="D19" s="20">
        <v>0.10440000000000001</v>
      </c>
      <c r="E19" s="20">
        <f t="shared" si="0"/>
        <v>0.10386666666666666</v>
      </c>
      <c r="F19" s="20">
        <f t="shared" si="1"/>
        <v>1.0410251357836421E-2</v>
      </c>
      <c r="G19" s="19">
        <f t="shared" si="2"/>
        <v>7.4130879345603287</v>
      </c>
      <c r="H19" s="19"/>
    </row>
    <row r="20" spans="1:8" ht="15">
      <c r="A20" s="19" t="s">
        <v>19</v>
      </c>
      <c r="B20" s="20">
        <v>7.5800000000000006E-2</v>
      </c>
      <c r="C20" s="20">
        <v>9.6299999999999997E-2</v>
      </c>
      <c r="D20" s="20">
        <v>4.4900000000000002E-2</v>
      </c>
      <c r="E20" s="20">
        <f t="shared" si="0"/>
        <v>7.2333333333333333E-2</v>
      </c>
      <c r="F20" s="20">
        <f t="shared" si="1"/>
        <v>2.5874762478781038E-2</v>
      </c>
      <c r="G20" s="19">
        <f t="shared" si="2"/>
        <v>-2.2597137014314912</v>
      </c>
      <c r="H20" s="19"/>
    </row>
    <row r="21" spans="1:8" ht="15">
      <c r="A21" s="19" t="s">
        <v>20</v>
      </c>
      <c r="B21" s="20">
        <v>8.9599999999999999E-2</v>
      </c>
      <c r="C21" s="20">
        <v>6.2300000000000001E-2</v>
      </c>
      <c r="D21" s="20">
        <v>7.8399999999999997E-2</v>
      </c>
      <c r="E21" s="20">
        <f t="shared" si="0"/>
        <v>7.6766666666666664E-2</v>
      </c>
      <c r="F21" s="20">
        <f t="shared" si="1"/>
        <v>1.3723094889030455E-2</v>
      </c>
      <c r="G21" s="19">
        <f t="shared" si="2"/>
        <v>-0.89979550102249373</v>
      </c>
      <c r="H21" s="19"/>
    </row>
    <row r="22" spans="1:8" ht="15">
      <c r="A22" s="19" t="s">
        <v>21</v>
      </c>
      <c r="B22" s="20">
        <v>0.1636</v>
      </c>
      <c r="C22" s="20">
        <v>0.2142</v>
      </c>
      <c r="D22" s="20">
        <v>0.15590000000000001</v>
      </c>
      <c r="E22" s="20">
        <f t="shared" si="0"/>
        <v>0.17790000000000003</v>
      </c>
      <c r="F22" s="20">
        <f t="shared" si="1"/>
        <v>3.1671596107553393E-2</v>
      </c>
      <c r="G22" s="19">
        <f t="shared" si="2"/>
        <v>30.122699386503083</v>
      </c>
      <c r="H22" s="19"/>
    </row>
    <row r="23" spans="1:8" ht="15">
      <c r="A23" s="19" t="s">
        <v>22</v>
      </c>
      <c r="B23" s="20">
        <v>0.54869999999999997</v>
      </c>
      <c r="C23" s="20">
        <v>0.47339999999999999</v>
      </c>
      <c r="D23" s="20">
        <v>0.4839</v>
      </c>
      <c r="E23" s="20">
        <f t="shared" si="0"/>
        <v>0.502</v>
      </c>
      <c r="F23" s="20">
        <f t="shared" si="1"/>
        <v>4.0782716927639337E-2</v>
      </c>
      <c r="G23" s="19">
        <f t="shared" si="2"/>
        <v>129.53987730061351</v>
      </c>
      <c r="H23" s="19"/>
    </row>
    <row r="24" spans="1:8" ht="15">
      <c r="A24" s="19" t="s">
        <v>23</v>
      </c>
      <c r="B24" s="20">
        <v>0.11550000000000001</v>
      </c>
      <c r="C24" s="20">
        <v>0.1244</v>
      </c>
      <c r="D24" s="20">
        <v>8.9300000000000004E-2</v>
      </c>
      <c r="E24" s="20">
        <f t="shared" si="0"/>
        <v>0.10973333333333334</v>
      </c>
      <c r="F24" s="20">
        <f t="shared" si="1"/>
        <v>1.8246734867732785E-2</v>
      </c>
      <c r="G24" s="19">
        <f t="shared" si="2"/>
        <v>9.2126789366053217</v>
      </c>
      <c r="H24" s="19"/>
    </row>
    <row r="25" spans="1:8" ht="15">
      <c r="A25" s="19" t="s">
        <v>24</v>
      </c>
      <c r="B25" s="20">
        <v>0.11550000000000001</v>
      </c>
      <c r="C25" s="20">
        <v>0.1244</v>
      </c>
      <c r="D25" s="20">
        <v>8.9300000000000004E-2</v>
      </c>
      <c r="E25" s="20">
        <f t="shared" si="0"/>
        <v>0.10973333333333334</v>
      </c>
      <c r="F25" s="20">
        <f t="shared" si="1"/>
        <v>1.8246734867732785E-2</v>
      </c>
      <c r="G25" s="19">
        <f t="shared" si="2"/>
        <v>9.2126789366053217</v>
      </c>
      <c r="H25" s="19"/>
    </row>
    <row r="26" spans="1:8" ht="15">
      <c r="A26" s="19" t="s">
        <v>25</v>
      </c>
      <c r="B26" s="20">
        <v>4.2200000000000001E-2</v>
      </c>
      <c r="C26" s="20">
        <v>4.48E-2</v>
      </c>
      <c r="D26" s="20">
        <v>3.2399999999999998E-2</v>
      </c>
      <c r="E26" s="20">
        <f t="shared" si="0"/>
        <v>3.9799999999999995E-2</v>
      </c>
      <c r="F26" s="20">
        <f t="shared" si="1"/>
        <v>6.5391130897087405E-3</v>
      </c>
      <c r="G26" s="19">
        <f t="shared" si="2"/>
        <v>-12.239263803680982</v>
      </c>
      <c r="H26" s="19"/>
    </row>
    <row r="27" spans="1:8" ht="15">
      <c r="A27" s="19" t="s">
        <v>26</v>
      </c>
      <c r="B27" s="20">
        <v>9.0200000000000002E-2</v>
      </c>
      <c r="C27" s="20">
        <v>8.5999999999999993E-2</v>
      </c>
      <c r="D27" s="20">
        <v>9.0200000000000002E-2</v>
      </c>
      <c r="E27" s="20">
        <f t="shared" si="0"/>
        <v>8.879999999999999E-2</v>
      </c>
      <c r="F27" s="20">
        <f t="shared" si="1"/>
        <v>2.4248711305964337E-3</v>
      </c>
      <c r="G27" s="19">
        <f t="shared" si="2"/>
        <v>2.7914110429447847</v>
      </c>
      <c r="H27" s="19"/>
    </row>
    <row r="28" spans="1:8" ht="15">
      <c r="A28" s="19" t="s">
        <v>27</v>
      </c>
      <c r="B28" s="20">
        <v>7.5499999999999998E-2</v>
      </c>
      <c r="C28" s="20">
        <v>7.7399999999999997E-2</v>
      </c>
      <c r="D28" s="20">
        <v>7.2900000000000006E-2</v>
      </c>
      <c r="E28" s="20">
        <f t="shared" si="0"/>
        <v>7.5266666666666662E-2</v>
      </c>
      <c r="F28" s="20">
        <f t="shared" si="1"/>
        <v>2.2590558499809852E-3</v>
      </c>
      <c r="G28" s="19">
        <f t="shared" si="2"/>
        <v>-1.3599182004089974</v>
      </c>
      <c r="H28" s="19"/>
    </row>
    <row r="29" spans="1:8" ht="15">
      <c r="A29" s="19" t="s">
        <v>28</v>
      </c>
      <c r="B29" s="20">
        <v>8.1999999999999903E-3</v>
      </c>
      <c r="C29" s="20">
        <v>1E-3</v>
      </c>
      <c r="D29" s="20">
        <v>3.9999999999998397E-4</v>
      </c>
      <c r="E29" s="20">
        <f t="shared" si="0"/>
        <v>3.199999999999991E-3</v>
      </c>
      <c r="F29" s="20">
        <f t="shared" si="1"/>
        <v>4.3405068828421406E-3</v>
      </c>
      <c r="G29" s="19">
        <f t="shared" si="2"/>
        <v>-23.466257668711659</v>
      </c>
      <c r="H29" s="19"/>
    </row>
    <row r="30" spans="1:8" ht="15">
      <c r="A30" s="19" t="s">
        <v>29</v>
      </c>
      <c r="B30" s="20">
        <v>0.1067</v>
      </c>
      <c r="C30" s="20">
        <v>0.16950000000000001</v>
      </c>
      <c r="D30" s="20">
        <v>0.12590000000000001</v>
      </c>
      <c r="E30" s="20">
        <f t="shared" si="0"/>
        <v>0.13403333333333334</v>
      </c>
      <c r="F30" s="20">
        <f t="shared" si="1"/>
        <v>3.2180325252137126E-2</v>
      </c>
      <c r="G30" s="19">
        <f t="shared" si="2"/>
        <v>16.666666666666671</v>
      </c>
      <c r="H30" s="19"/>
    </row>
    <row r="31" spans="1:8" ht="15">
      <c r="A31" s="19" t="s">
        <v>30</v>
      </c>
      <c r="B31" s="20">
        <v>3.3799999999999997E-2</v>
      </c>
      <c r="C31" s="20" t="s">
        <v>154</v>
      </c>
      <c r="D31" s="20">
        <v>3.4500000000000003E-2</v>
      </c>
      <c r="E31" s="20">
        <f t="shared" si="0"/>
        <v>3.415E-2</v>
      </c>
      <c r="F31" s="20">
        <f t="shared" si="1"/>
        <v>4.9497474683058763E-4</v>
      </c>
      <c r="G31" s="19">
        <f t="shared" si="2"/>
        <v>-13.972392638036808</v>
      </c>
      <c r="H31" s="19"/>
    </row>
    <row r="32" spans="1:8" ht="15">
      <c r="A32" s="19" t="s">
        <v>31</v>
      </c>
      <c r="B32" s="20">
        <v>2.5499999999999998E-2</v>
      </c>
      <c r="C32" s="20">
        <v>5.7200000000000001E-2</v>
      </c>
      <c r="D32" s="20">
        <v>7.6E-3</v>
      </c>
      <c r="E32" s="20">
        <f t="shared" si="0"/>
        <v>3.0099999999999998E-2</v>
      </c>
      <c r="F32" s="20">
        <f t="shared" si="1"/>
        <v>2.5117921888563953E-2</v>
      </c>
      <c r="G32" s="19">
        <f t="shared" si="2"/>
        <v>-15.214723926380366</v>
      </c>
      <c r="H32" s="19"/>
    </row>
    <row r="33" spans="1:8" ht="15">
      <c r="A33" s="19" t="s">
        <v>32</v>
      </c>
      <c r="B33" s="20">
        <v>0.15989999999999999</v>
      </c>
      <c r="C33" s="20">
        <v>0.15210000000000001</v>
      </c>
      <c r="D33" s="20">
        <v>0.1484</v>
      </c>
      <c r="E33" s="20">
        <f t="shared" si="0"/>
        <v>0.15346666666666667</v>
      </c>
      <c r="F33" s="20">
        <f t="shared" si="1"/>
        <v>5.8705479585242472E-3</v>
      </c>
      <c r="G33" s="19">
        <f t="shared" si="2"/>
        <v>22.6278118609407</v>
      </c>
      <c r="H33" s="19"/>
    </row>
    <row r="34" spans="1:8" ht="15">
      <c r="A34" s="19" t="s">
        <v>33</v>
      </c>
      <c r="B34" s="20">
        <v>8.0500000000000002E-2</v>
      </c>
      <c r="C34" s="20">
        <v>7.46E-2</v>
      </c>
      <c r="D34" s="20">
        <v>8.2100000000000006E-2</v>
      </c>
      <c r="E34" s="20">
        <f t="shared" si="0"/>
        <v>7.9066666666666674E-2</v>
      </c>
      <c r="F34" s="20">
        <f t="shared" si="1"/>
        <v>3.9501054838236103E-3</v>
      </c>
      <c r="G34" s="19">
        <f t="shared" si="2"/>
        <v>-0.19427402862985249</v>
      </c>
      <c r="H34" s="19"/>
    </row>
    <row r="35" spans="1:8" ht="15">
      <c r="A35" s="19" t="s">
        <v>34</v>
      </c>
      <c r="B35" s="20">
        <v>3.6999999999999998E-2</v>
      </c>
      <c r="C35" s="20">
        <v>4.1399999999999999E-2</v>
      </c>
      <c r="D35" s="20">
        <v>4.2099999999999999E-2</v>
      </c>
      <c r="E35" s="20">
        <f t="shared" si="0"/>
        <v>4.0166666666666663E-2</v>
      </c>
      <c r="F35" s="20">
        <f t="shared" si="1"/>
        <v>2.7646579052991956E-3</v>
      </c>
      <c r="G35" s="19">
        <f t="shared" si="2"/>
        <v>-12.12678936605317</v>
      </c>
      <c r="H35" s="19"/>
    </row>
    <row r="36" spans="1:8" ht="15">
      <c r="A36" s="19" t="s">
        <v>35</v>
      </c>
      <c r="B36" s="20">
        <v>0.12659999999999999</v>
      </c>
      <c r="C36" s="20">
        <v>0.1074</v>
      </c>
      <c r="D36" s="20">
        <v>8.7499999999999994E-2</v>
      </c>
      <c r="E36" s="20">
        <f t="shared" si="0"/>
        <v>0.10716666666666667</v>
      </c>
      <c r="F36" s="20">
        <f t="shared" si="1"/>
        <v>1.955104430288385E-2</v>
      </c>
      <c r="G36" s="19">
        <f t="shared" si="2"/>
        <v>8.4253578732106398</v>
      </c>
      <c r="H36" s="19"/>
    </row>
    <row r="37" spans="1:8" ht="15">
      <c r="A37" s="19" t="s">
        <v>36</v>
      </c>
      <c r="B37" s="20">
        <v>0.12659999999999999</v>
      </c>
      <c r="C37" s="20">
        <v>0.1074</v>
      </c>
      <c r="D37" s="20">
        <v>8.7499999999999994E-2</v>
      </c>
      <c r="E37" s="20">
        <f t="shared" si="0"/>
        <v>0.10716666666666667</v>
      </c>
      <c r="F37" s="20">
        <f t="shared" si="1"/>
        <v>1.955104430288385E-2</v>
      </c>
      <c r="G37" s="19">
        <f t="shared" si="2"/>
        <v>8.4253578732106398</v>
      </c>
      <c r="H37" s="19"/>
    </row>
    <row r="38" spans="1:8" ht="15">
      <c r="A38" s="19" t="s">
        <v>37</v>
      </c>
      <c r="B38" s="20">
        <v>0.50519999999999998</v>
      </c>
      <c r="C38" s="20">
        <v>0.49509999999999998</v>
      </c>
      <c r="D38" s="20">
        <v>0.48820000000000002</v>
      </c>
      <c r="E38" s="20">
        <f t="shared" si="0"/>
        <v>0.49616666666666664</v>
      </c>
      <c r="F38" s="20">
        <f t="shared" si="1"/>
        <v>8.5500487328045681E-3</v>
      </c>
      <c r="G38" s="19">
        <f>5*(E38-0.1746)/0.0198</f>
        <v>81.203703703703695</v>
      </c>
      <c r="H38" s="19"/>
    </row>
    <row r="39" spans="1:8" ht="15">
      <c r="A39" s="19" t="s">
        <v>38</v>
      </c>
      <c r="B39" s="20">
        <v>0.1019</v>
      </c>
      <c r="C39" s="20">
        <v>8.1600000000000006E-2</v>
      </c>
      <c r="D39" s="20">
        <v>9.69E-2</v>
      </c>
      <c r="E39" s="20">
        <f t="shared" si="0"/>
        <v>9.3466666666666656E-2</v>
      </c>
      <c r="F39" s="20">
        <f t="shared" si="1"/>
        <v>1.0576546380238536E-2</v>
      </c>
      <c r="G39" s="19">
        <f t="shared" ref="G39:G67" si="3">5*(E39-0.1746)/0.0198</f>
        <v>-20.488215488215491</v>
      </c>
      <c r="H39" s="19"/>
    </row>
    <row r="40" spans="1:8" ht="15">
      <c r="A40" s="19" t="s">
        <v>39</v>
      </c>
      <c r="B40" s="20">
        <v>0.22020000000000001</v>
      </c>
      <c r="C40" s="20">
        <v>0.20150000000000001</v>
      </c>
      <c r="D40" s="20">
        <v>0.2122</v>
      </c>
      <c r="E40" s="20">
        <f t="shared" si="0"/>
        <v>0.21130000000000002</v>
      </c>
      <c r="F40" s="20">
        <f t="shared" si="1"/>
        <v>9.3824303887638794E-3</v>
      </c>
      <c r="G40" s="19">
        <f t="shared" si="3"/>
        <v>9.26767676767677</v>
      </c>
      <c r="H40" s="19"/>
    </row>
    <row r="41" spans="1:8" ht="15">
      <c r="A41" s="19" t="s">
        <v>40</v>
      </c>
      <c r="B41" s="20">
        <v>0.1593</v>
      </c>
      <c r="C41" s="20">
        <v>0.14419999999999999</v>
      </c>
      <c r="D41" s="20">
        <v>0.15890000000000001</v>
      </c>
      <c r="E41" s="20">
        <f t="shared" si="0"/>
        <v>0.15413333333333334</v>
      </c>
      <c r="F41" s="20">
        <f t="shared" si="1"/>
        <v>8.6048435972615692E-3</v>
      </c>
      <c r="G41" s="19">
        <f t="shared" si="3"/>
        <v>-5.168350168350166</v>
      </c>
      <c r="H41" s="19"/>
    </row>
    <row r="42" spans="1:8" ht="15">
      <c r="A42" s="19" t="s">
        <v>41</v>
      </c>
      <c r="B42" s="20">
        <v>5.8900000000000001E-2</v>
      </c>
      <c r="C42" s="20">
        <v>5.5899999999999998E-2</v>
      </c>
      <c r="D42" s="20">
        <v>3.2599999999999997E-2</v>
      </c>
      <c r="E42" s="20">
        <f t="shared" si="0"/>
        <v>4.9133333333333334E-2</v>
      </c>
      <c r="F42" s="20">
        <f t="shared" si="1"/>
        <v>1.4396643127247866E-2</v>
      </c>
      <c r="G42" s="19">
        <f t="shared" si="3"/>
        <v>-31.683501683501678</v>
      </c>
      <c r="H42" s="19"/>
    </row>
    <row r="43" spans="1:8" ht="15">
      <c r="A43" s="19" t="s">
        <v>42</v>
      </c>
      <c r="B43" s="20">
        <v>0.10489999999999999</v>
      </c>
      <c r="C43" s="20">
        <v>8.77E-2</v>
      </c>
      <c r="D43" s="20">
        <v>0.14249999999999999</v>
      </c>
      <c r="E43" s="20">
        <f t="shared" si="0"/>
        <v>0.11169999999999998</v>
      </c>
      <c r="F43" s="20">
        <f t="shared" si="1"/>
        <v>2.8025702488965406E-2</v>
      </c>
      <c r="G43" s="19">
        <f t="shared" si="3"/>
        <v>-15.883838383838388</v>
      </c>
      <c r="H43" s="19"/>
    </row>
    <row r="44" spans="1:8" ht="15">
      <c r="A44" s="19" t="s">
        <v>43</v>
      </c>
      <c r="B44" s="20">
        <v>0.25969999999999999</v>
      </c>
      <c r="C44" s="20">
        <v>0.3236</v>
      </c>
      <c r="D44" s="20">
        <v>0.2457</v>
      </c>
      <c r="E44" s="20">
        <f t="shared" si="0"/>
        <v>0.27633333333333332</v>
      </c>
      <c r="F44" s="20">
        <f t="shared" si="1"/>
        <v>4.1528343734530737E-2</v>
      </c>
      <c r="G44" s="19">
        <f t="shared" si="3"/>
        <v>25.690235690235685</v>
      </c>
      <c r="H44" s="19"/>
    </row>
    <row r="45" spans="1:8" ht="15">
      <c r="A45" s="19" t="s">
        <v>44</v>
      </c>
      <c r="B45" s="20">
        <v>0.2944</v>
      </c>
      <c r="C45" s="20">
        <v>0.19989999999999999</v>
      </c>
      <c r="D45" s="20">
        <v>0.28960000000000002</v>
      </c>
      <c r="E45" s="20">
        <f t="shared" si="0"/>
        <v>0.26130000000000003</v>
      </c>
      <c r="F45" s="20">
        <f t="shared" si="1"/>
        <v>5.3228094085736137E-2</v>
      </c>
      <c r="G45" s="19">
        <f t="shared" si="3"/>
        <v>21.893939393939398</v>
      </c>
      <c r="H45" s="19"/>
    </row>
    <row r="46" spans="1:8" ht="15">
      <c r="A46" s="19" t="s">
        <v>45</v>
      </c>
      <c r="B46" s="20">
        <v>0.37419999999999998</v>
      </c>
      <c r="C46" s="20">
        <v>0.1163</v>
      </c>
      <c r="D46" s="20">
        <v>0.14829999999999999</v>
      </c>
      <c r="E46" s="20">
        <f t="shared" si="0"/>
        <v>0.21293333333333334</v>
      </c>
      <c r="F46" s="20">
        <f t="shared" si="1"/>
        <v>0.14057454724569918</v>
      </c>
      <c r="G46" s="19">
        <f t="shared" si="3"/>
        <v>9.6801346801346781</v>
      </c>
      <c r="H46" s="19"/>
    </row>
    <row r="47" spans="1:8" ht="15">
      <c r="A47" s="19" t="s">
        <v>46</v>
      </c>
      <c r="B47" s="20">
        <v>0.1865</v>
      </c>
      <c r="C47" s="20">
        <v>0.1178</v>
      </c>
      <c r="D47" s="20">
        <v>0.19020000000000001</v>
      </c>
      <c r="E47" s="20">
        <f t="shared" si="0"/>
        <v>0.16483333333333336</v>
      </c>
      <c r="F47" s="20">
        <f t="shared" si="1"/>
        <v>4.077405220643792E-2</v>
      </c>
      <c r="G47" s="19">
        <f t="shared" si="3"/>
        <v>-2.4663299663299609</v>
      </c>
      <c r="H47" s="19"/>
    </row>
    <row r="48" spans="1:8" ht="15">
      <c r="A48" s="19" t="s">
        <v>47</v>
      </c>
      <c r="B48" s="20">
        <v>1.3461000000000001</v>
      </c>
      <c r="C48" s="20">
        <v>1.4159999999999999</v>
      </c>
      <c r="D48" s="20">
        <v>1.3904000000000001</v>
      </c>
      <c r="E48" s="20">
        <f t="shared" si="0"/>
        <v>1.3841666666666665</v>
      </c>
      <c r="F48" s="20">
        <f t="shared" si="1"/>
        <v>3.5364435996256591E-2</v>
      </c>
      <c r="G48" s="19">
        <f t="shared" si="3"/>
        <v>305.44612794612789</v>
      </c>
      <c r="H48" s="19"/>
    </row>
    <row r="49" spans="1:8" ht="15">
      <c r="A49" s="19" t="s">
        <v>48</v>
      </c>
      <c r="B49" s="20">
        <v>9.0800000000000006E-2</v>
      </c>
      <c r="C49" s="20">
        <v>2.8199999999999999E-2</v>
      </c>
      <c r="D49" s="20">
        <v>7.8100000000000003E-2</v>
      </c>
      <c r="E49" s="20">
        <f t="shared" si="0"/>
        <v>6.5699999999999995E-2</v>
      </c>
      <c r="F49" s="20">
        <f t="shared" si="1"/>
        <v>3.3090935314674927E-2</v>
      </c>
      <c r="G49" s="19">
        <f t="shared" si="3"/>
        <v>-27.500000000000004</v>
      </c>
      <c r="H49" s="19"/>
    </row>
    <row r="50" spans="1:8" ht="15">
      <c r="A50" s="19" t="s">
        <v>49</v>
      </c>
      <c r="B50" s="20">
        <v>0.11070000000000001</v>
      </c>
      <c r="C50" s="20">
        <v>8.3099999999999993E-2</v>
      </c>
      <c r="D50" s="20">
        <v>1.5800000000000002E-2</v>
      </c>
      <c r="E50" s="20">
        <f t="shared" si="0"/>
        <v>6.9866666666666674E-2</v>
      </c>
      <c r="F50" s="20">
        <f t="shared" si="1"/>
        <v>4.8814376297698726E-2</v>
      </c>
      <c r="G50" s="19">
        <f t="shared" si="3"/>
        <v>-26.447811447811443</v>
      </c>
      <c r="H50" s="19"/>
    </row>
    <row r="51" spans="1:8" ht="15">
      <c r="A51" s="19" t="s">
        <v>50</v>
      </c>
      <c r="B51" s="20">
        <v>7.5700000000000003E-2</v>
      </c>
      <c r="C51" s="20">
        <v>4.7100000000000003E-2</v>
      </c>
      <c r="D51" s="20">
        <v>0.04</v>
      </c>
      <c r="E51" s="20">
        <f t="shared" si="0"/>
        <v>5.4266666666666664E-2</v>
      </c>
      <c r="F51" s="20">
        <f t="shared" si="1"/>
        <v>1.8898236249272945E-2</v>
      </c>
      <c r="G51" s="19">
        <f t="shared" si="3"/>
        <v>-30.387205387205391</v>
      </c>
      <c r="H51" s="19"/>
    </row>
    <row r="52" spans="1:8" ht="15">
      <c r="A52" s="19" t="s">
        <v>51</v>
      </c>
      <c r="B52" s="20">
        <v>5.3699999999999998E-2</v>
      </c>
      <c r="C52" s="20">
        <v>0.17349999999999999</v>
      </c>
      <c r="D52" s="20">
        <v>0.1328</v>
      </c>
      <c r="E52" s="20">
        <f t="shared" si="0"/>
        <v>0.12</v>
      </c>
      <c r="F52" s="20">
        <f t="shared" si="1"/>
        <v>6.0917074782034647E-2</v>
      </c>
      <c r="G52" s="19">
        <f t="shared" si="3"/>
        <v>-13.787878787878787</v>
      </c>
      <c r="H52" s="19"/>
    </row>
    <row r="53" spans="1:8" ht="15">
      <c r="A53" s="19" t="s">
        <v>52</v>
      </c>
      <c r="B53" s="20">
        <v>0.22650000000000001</v>
      </c>
      <c r="C53" s="20">
        <v>0.18490000000000001</v>
      </c>
      <c r="D53" s="20">
        <v>0.2306</v>
      </c>
      <c r="E53" s="20">
        <f t="shared" si="0"/>
        <v>0.214</v>
      </c>
      <c r="F53" s="20">
        <f t="shared" si="1"/>
        <v>2.5284580281270324E-2</v>
      </c>
      <c r="G53" s="19">
        <f t="shared" si="3"/>
        <v>9.9494949494949463</v>
      </c>
      <c r="H53" s="19"/>
    </row>
    <row r="54" spans="1:8" ht="15">
      <c r="A54" s="33" t="s">
        <v>53</v>
      </c>
      <c r="B54" s="34">
        <v>1.7388999999999999</v>
      </c>
      <c r="C54" s="34">
        <v>1.8436999999999999</v>
      </c>
      <c r="D54" s="34">
        <v>1.8617999999999999</v>
      </c>
      <c r="E54" s="36">
        <f t="shared" si="0"/>
        <v>1.8148</v>
      </c>
      <c r="F54" s="34">
        <f t="shared" si="1"/>
        <v>6.6351412946518029E-2</v>
      </c>
      <c r="G54" s="33">
        <f t="shared" si="3"/>
        <v>414.19191919191911</v>
      </c>
      <c r="H54" s="19"/>
    </row>
    <row r="55" spans="1:8" ht="15">
      <c r="A55" s="19" t="s">
        <v>54</v>
      </c>
      <c r="B55" s="20">
        <v>5.6000000000000001E-2</v>
      </c>
      <c r="C55" s="20">
        <v>4.4499999999999998E-2</v>
      </c>
      <c r="D55" s="20">
        <v>4.7300000000000002E-2</v>
      </c>
      <c r="E55" s="20">
        <f t="shared" si="0"/>
        <v>4.9266666666666674E-2</v>
      </c>
      <c r="F55" s="20">
        <f t="shared" si="1"/>
        <v>5.9969436660129915E-3</v>
      </c>
      <c r="G55" s="19">
        <f t="shared" si="3"/>
        <v>-31.649831649831643</v>
      </c>
      <c r="H55" s="19"/>
    </row>
    <row r="56" spans="1:8" ht="15">
      <c r="A56" s="19" t="s">
        <v>55</v>
      </c>
      <c r="B56" s="20">
        <v>0.10199999999999999</v>
      </c>
      <c r="C56" s="20">
        <v>0.1333</v>
      </c>
      <c r="D56" s="20">
        <v>9.3299999999999994E-2</v>
      </c>
      <c r="E56" s="20">
        <f t="shared" si="0"/>
        <v>0.10953333333333333</v>
      </c>
      <c r="F56" s="20">
        <f t="shared" si="1"/>
        <v>2.1037189292615426E-2</v>
      </c>
      <c r="G56" s="19">
        <f t="shared" si="3"/>
        <v>-16.430976430976433</v>
      </c>
      <c r="H56" s="19"/>
    </row>
    <row r="57" spans="1:8" ht="15">
      <c r="A57" s="19" t="s">
        <v>56</v>
      </c>
      <c r="B57" s="20">
        <v>0</v>
      </c>
      <c r="C57" s="20">
        <v>0</v>
      </c>
      <c r="D57" s="20">
        <v>0</v>
      </c>
      <c r="E57" s="20">
        <f t="shared" si="0"/>
        <v>0</v>
      </c>
      <c r="F57" s="20">
        <f t="shared" si="1"/>
        <v>0</v>
      </c>
      <c r="G57" s="19">
        <f t="shared" si="3"/>
        <v>-44.090909090909086</v>
      </c>
      <c r="H57" s="19"/>
    </row>
    <row r="58" spans="1:8" ht="15">
      <c r="A58" s="19" t="s">
        <v>57</v>
      </c>
      <c r="B58" s="20">
        <v>0</v>
      </c>
      <c r="C58" s="20">
        <v>0</v>
      </c>
      <c r="D58" s="20">
        <v>0</v>
      </c>
      <c r="E58" s="20">
        <f t="shared" si="0"/>
        <v>0</v>
      </c>
      <c r="F58" s="20">
        <f t="shared" si="1"/>
        <v>0</v>
      </c>
      <c r="G58" s="19">
        <f t="shared" si="3"/>
        <v>-44.090909090909086</v>
      </c>
      <c r="H58" s="19"/>
    </row>
    <row r="59" spans="1:8" ht="15">
      <c r="A59" s="19" t="s">
        <v>58</v>
      </c>
      <c r="B59" s="20">
        <v>4.1000000000000002E-2</v>
      </c>
      <c r="C59" s="20">
        <v>3.3700000000000001E-2</v>
      </c>
      <c r="D59" s="20">
        <v>2.12E-2</v>
      </c>
      <c r="E59" s="20">
        <f t="shared" si="0"/>
        <v>3.1966666666666664E-2</v>
      </c>
      <c r="F59" s="20">
        <f t="shared" si="1"/>
        <v>1.0013158010005312E-2</v>
      </c>
      <c r="G59" s="19">
        <f t="shared" si="3"/>
        <v>-36.018518518518519</v>
      </c>
      <c r="H59" s="19"/>
    </row>
    <row r="60" spans="1:8" ht="15">
      <c r="A60" s="19" t="s">
        <v>59</v>
      </c>
      <c r="B60" s="20">
        <v>0.1542</v>
      </c>
      <c r="C60" s="20">
        <v>0.28960000000000002</v>
      </c>
      <c r="D60" s="20">
        <v>0.20050000000000001</v>
      </c>
      <c r="E60" s="20">
        <f t="shared" si="0"/>
        <v>0.21476666666666669</v>
      </c>
      <c r="F60" s="20">
        <f t="shared" si="1"/>
        <v>6.8818190424722092E-2</v>
      </c>
      <c r="G60" s="19">
        <f t="shared" si="3"/>
        <v>10.143097643097647</v>
      </c>
      <c r="H60" s="19"/>
    </row>
    <row r="61" spans="1:8" ht="15">
      <c r="A61" s="19" t="s">
        <v>60</v>
      </c>
      <c r="B61" s="20">
        <v>0.18060000000000001</v>
      </c>
      <c r="C61" s="20">
        <v>0.14749999999999999</v>
      </c>
      <c r="D61" s="20">
        <v>0.1993</v>
      </c>
      <c r="E61" s="20">
        <f t="shared" si="0"/>
        <v>0.17579999999999998</v>
      </c>
      <c r="F61" s="20">
        <f t="shared" si="1"/>
        <v>2.6231469650021693E-2</v>
      </c>
      <c r="G61" s="19">
        <f t="shared" si="3"/>
        <v>0.30303030303029765</v>
      </c>
      <c r="H61" s="19"/>
    </row>
    <row r="62" spans="1:8" ht="15">
      <c r="A62" s="19" t="s">
        <v>61</v>
      </c>
      <c r="B62" s="20">
        <v>1.9900000000000001E-2</v>
      </c>
      <c r="C62" s="20">
        <v>1.8200000000000001E-2</v>
      </c>
      <c r="D62" s="20">
        <v>2.5399999999999999E-2</v>
      </c>
      <c r="E62" s="20">
        <f t="shared" si="0"/>
        <v>2.1166666666666667E-2</v>
      </c>
      <c r="F62" s="20">
        <f t="shared" si="1"/>
        <v>3.7634204300520725E-3</v>
      </c>
      <c r="G62" s="19">
        <f t="shared" si="3"/>
        <v>-38.745791245791246</v>
      </c>
      <c r="H62" s="19"/>
    </row>
    <row r="63" spans="1:8" ht="15">
      <c r="A63" s="19" t="s">
        <v>62</v>
      </c>
      <c r="B63" s="20">
        <v>0.1303</v>
      </c>
      <c r="C63" s="20">
        <v>9.7699999999999995E-2</v>
      </c>
      <c r="D63" s="20">
        <v>0.15490000000000001</v>
      </c>
      <c r="E63" s="20">
        <f t="shared" si="0"/>
        <v>0.12763333333333335</v>
      </c>
      <c r="F63" s="20">
        <f t="shared" si="1"/>
        <v>2.8693088598708383E-2</v>
      </c>
      <c r="G63" s="19">
        <f t="shared" si="3"/>
        <v>-11.860269360269356</v>
      </c>
      <c r="H63" s="19"/>
    </row>
    <row r="64" spans="1:8" ht="15">
      <c r="A64" s="19" t="s">
        <v>63</v>
      </c>
      <c r="B64" s="20">
        <v>1.09E-2</v>
      </c>
      <c r="C64" s="20">
        <v>2.3699999999999999E-2</v>
      </c>
      <c r="D64" s="20">
        <v>1.8700000000000001E-2</v>
      </c>
      <c r="E64" s="20">
        <f t="shared" si="0"/>
        <v>1.7766666666666667E-2</v>
      </c>
      <c r="F64" s="20">
        <f t="shared" si="1"/>
        <v>6.4508397386180156E-3</v>
      </c>
      <c r="G64" s="19">
        <f t="shared" si="3"/>
        <v>-39.6043771043771</v>
      </c>
      <c r="H64" s="19"/>
    </row>
    <row r="65" spans="1:8" ht="15">
      <c r="A65" s="19" t="s">
        <v>64</v>
      </c>
      <c r="B65" s="20">
        <v>4.07E-2</v>
      </c>
      <c r="C65" s="20">
        <v>8.8900000000000007E-2</v>
      </c>
      <c r="D65" s="20">
        <v>6.2799999999999995E-2</v>
      </c>
      <c r="E65" s="20">
        <f t="shared" si="0"/>
        <v>6.4133333333333334E-2</v>
      </c>
      <c r="F65" s="20">
        <f t="shared" si="1"/>
        <v>2.4127646659658587E-2</v>
      </c>
      <c r="G65" s="19">
        <f t="shared" si="3"/>
        <v>-27.895622895622893</v>
      </c>
      <c r="H65" s="19"/>
    </row>
    <row r="66" spans="1:8" ht="15">
      <c r="A66" s="19" t="s">
        <v>65</v>
      </c>
      <c r="B66" s="20">
        <v>0</v>
      </c>
      <c r="C66" s="20">
        <v>0</v>
      </c>
      <c r="D66" s="20">
        <v>0</v>
      </c>
      <c r="E66" s="20">
        <f t="shared" si="0"/>
        <v>0</v>
      </c>
      <c r="F66" s="20">
        <f t="shared" si="1"/>
        <v>0</v>
      </c>
      <c r="G66" s="19">
        <f t="shared" si="3"/>
        <v>-44.090909090909086</v>
      </c>
      <c r="H66" s="19"/>
    </row>
    <row r="67" spans="1:8" ht="15">
      <c r="A67" s="19" t="s">
        <v>66</v>
      </c>
      <c r="B67" s="20">
        <v>1.5464</v>
      </c>
      <c r="C67" s="20">
        <v>1.6113999999999999</v>
      </c>
      <c r="D67" s="20">
        <v>1.575</v>
      </c>
      <c r="E67" s="20">
        <f t="shared" si="0"/>
        <v>1.5776000000000001</v>
      </c>
      <c r="F67" s="20">
        <f t="shared" si="1"/>
        <v>3.2577906623968311E-2</v>
      </c>
      <c r="G67" s="19">
        <f t="shared" si="3"/>
        <v>354.29292929292927</v>
      </c>
      <c r="H67" s="19"/>
    </row>
    <row r="68" spans="1:8" ht="15">
      <c r="A68" s="19" t="s">
        <v>67</v>
      </c>
      <c r="B68" s="20">
        <v>7.2599999999999998E-2</v>
      </c>
      <c r="C68" s="20">
        <v>2.1499999999999998E-2</v>
      </c>
      <c r="D68" s="20">
        <v>4.0899999999999999E-2</v>
      </c>
      <c r="E68" s="20">
        <f t="shared" si="0"/>
        <v>4.4999999999999991E-2</v>
      </c>
      <c r="F68" s="20">
        <f t="shared" si="1"/>
        <v>2.5795542250551751E-2</v>
      </c>
      <c r="G68" s="19">
        <f>5*(E68+0.0119)/0.0095</f>
        <v>29.94736842105263</v>
      </c>
      <c r="H68" s="19"/>
    </row>
    <row r="69" spans="1:8" ht="15">
      <c r="A69" s="19" t="s">
        <v>68</v>
      </c>
      <c r="B69" s="20">
        <v>0</v>
      </c>
      <c r="C69" s="20">
        <v>0</v>
      </c>
      <c r="D69" s="20">
        <v>0</v>
      </c>
      <c r="E69" s="20">
        <f t="shared" si="0"/>
        <v>0</v>
      </c>
      <c r="F69" s="20">
        <f t="shared" si="1"/>
        <v>0</v>
      </c>
      <c r="G69" s="19">
        <f t="shared" ref="G69:G97" si="4">5*(E69+0.0119)/0.0095</f>
        <v>6.2631578947368425</v>
      </c>
      <c r="H69" s="19"/>
    </row>
    <row r="70" spans="1:8" ht="15">
      <c r="A70" s="19" t="s">
        <v>69</v>
      </c>
      <c r="B70" s="20">
        <v>0</v>
      </c>
      <c r="C70" s="20">
        <v>0</v>
      </c>
      <c r="D70" s="20">
        <v>0</v>
      </c>
      <c r="E70" s="20">
        <f t="shared" si="0"/>
        <v>0</v>
      </c>
      <c r="F70" s="20">
        <f t="shared" si="1"/>
        <v>0</v>
      </c>
      <c r="G70" s="19">
        <f t="shared" si="4"/>
        <v>6.2631578947368425</v>
      </c>
      <c r="H70" s="19"/>
    </row>
    <row r="71" spans="1:8" ht="15">
      <c r="A71" s="19" t="s">
        <v>70</v>
      </c>
      <c r="B71" s="20">
        <v>0</v>
      </c>
      <c r="C71" s="20">
        <v>0</v>
      </c>
      <c r="D71" s="20">
        <v>0</v>
      </c>
      <c r="E71" s="20">
        <f t="shared" si="0"/>
        <v>0</v>
      </c>
      <c r="F71" s="20">
        <f t="shared" si="1"/>
        <v>0</v>
      </c>
      <c r="G71" s="19">
        <f t="shared" si="4"/>
        <v>6.2631578947368425</v>
      </c>
      <c r="H71" s="19"/>
    </row>
    <row r="72" spans="1:8" ht="15">
      <c r="A72" s="19" t="s">
        <v>71</v>
      </c>
      <c r="B72" s="20">
        <v>0</v>
      </c>
      <c r="C72" s="20">
        <v>0</v>
      </c>
      <c r="D72" s="20">
        <v>0</v>
      </c>
      <c r="E72" s="20">
        <f t="shared" si="0"/>
        <v>0</v>
      </c>
      <c r="F72" s="20">
        <f t="shared" si="1"/>
        <v>0</v>
      </c>
      <c r="G72" s="19">
        <f t="shared" si="4"/>
        <v>6.2631578947368425</v>
      </c>
      <c r="H72" s="19"/>
    </row>
    <row r="73" spans="1:8" ht="15">
      <c r="A73" s="19" t="s">
        <v>72</v>
      </c>
      <c r="B73" s="20">
        <v>0</v>
      </c>
      <c r="C73" s="20">
        <v>0</v>
      </c>
      <c r="D73" s="20">
        <v>0</v>
      </c>
      <c r="E73" s="20">
        <f t="shared" ref="E73:E97" si="5">AVERAGE(B73:D73)</f>
        <v>0</v>
      </c>
      <c r="F73" s="20">
        <f t="shared" ref="F73:F97" si="6">STDEV(B73:D73)</f>
        <v>0</v>
      </c>
      <c r="G73" s="19">
        <f t="shared" si="4"/>
        <v>6.2631578947368425</v>
      </c>
      <c r="H73" s="19"/>
    </row>
    <row r="74" spans="1:8" ht="15">
      <c r="A74" s="19" t="s">
        <v>73</v>
      </c>
      <c r="B74" s="20">
        <v>0</v>
      </c>
      <c r="C74" s="20">
        <v>0</v>
      </c>
      <c r="D74" s="20">
        <v>0</v>
      </c>
      <c r="E74" s="20">
        <f t="shared" si="5"/>
        <v>0</v>
      </c>
      <c r="F74" s="20">
        <f t="shared" si="6"/>
        <v>0</v>
      </c>
      <c r="G74" s="19">
        <f t="shared" si="4"/>
        <v>6.2631578947368425</v>
      </c>
      <c r="H74" s="19"/>
    </row>
    <row r="75" spans="1:8" ht="15">
      <c r="A75" s="35" t="s">
        <v>74</v>
      </c>
      <c r="B75" s="36">
        <v>0.99390000000000001</v>
      </c>
      <c r="C75" s="36">
        <v>0.89900000000000002</v>
      </c>
      <c r="D75" s="36">
        <v>0.96870000000000001</v>
      </c>
      <c r="E75" s="36">
        <f t="shared" si="5"/>
        <v>0.95386666666666675</v>
      </c>
      <c r="F75" s="36">
        <f t="shared" si="6"/>
        <v>4.9158146154356624E-2</v>
      </c>
      <c r="G75" s="35">
        <f t="shared" si="4"/>
        <v>508.29824561403512</v>
      </c>
      <c r="H75" s="19"/>
    </row>
    <row r="76" spans="1:8" ht="15">
      <c r="A76" s="35" t="s">
        <v>75</v>
      </c>
      <c r="B76" s="36">
        <v>1.0136000000000001</v>
      </c>
      <c r="C76" s="36">
        <v>1.0149999999999999</v>
      </c>
      <c r="D76" s="36">
        <v>1.0088999999999999</v>
      </c>
      <c r="E76" s="36">
        <f t="shared" si="5"/>
        <v>1.0125</v>
      </c>
      <c r="F76" s="36">
        <f t="shared" si="6"/>
        <v>3.1953090617341147E-3</v>
      </c>
      <c r="G76" s="35">
        <f t="shared" si="4"/>
        <v>539.15789473684208</v>
      </c>
      <c r="H76" s="19"/>
    </row>
    <row r="77" spans="1:8" ht="15">
      <c r="A77" s="35" t="s">
        <v>76</v>
      </c>
      <c r="B77" s="36">
        <v>0.94589999999999996</v>
      </c>
      <c r="C77" s="36">
        <v>0.92420000000000002</v>
      </c>
      <c r="D77" s="36">
        <v>0.89710000000000001</v>
      </c>
      <c r="E77" s="36">
        <f t="shared" si="5"/>
        <v>0.9224</v>
      </c>
      <c r="F77" s="36">
        <f t="shared" si="6"/>
        <v>2.4449744374941813E-2</v>
      </c>
      <c r="G77" s="35">
        <f t="shared" si="4"/>
        <v>491.73684210526318</v>
      </c>
      <c r="H77" s="19"/>
    </row>
    <row r="78" spans="1:8" ht="15">
      <c r="A78" s="19" t="s">
        <v>77</v>
      </c>
      <c r="B78" s="20">
        <v>0</v>
      </c>
      <c r="C78" s="20">
        <v>0</v>
      </c>
      <c r="D78" s="20">
        <v>0</v>
      </c>
      <c r="E78" s="20">
        <f t="shared" si="5"/>
        <v>0</v>
      </c>
      <c r="F78" s="20">
        <f t="shared" si="6"/>
        <v>0</v>
      </c>
      <c r="G78" s="19">
        <f t="shared" si="4"/>
        <v>6.2631578947368425</v>
      </c>
      <c r="H78" s="19"/>
    </row>
    <row r="79" spans="1:8" ht="15">
      <c r="A79" s="19" t="s">
        <v>78</v>
      </c>
      <c r="B79" s="20">
        <v>0</v>
      </c>
      <c r="C79" s="20">
        <v>0</v>
      </c>
      <c r="D79" s="20">
        <v>0</v>
      </c>
      <c r="E79" s="20">
        <f t="shared" si="5"/>
        <v>0</v>
      </c>
      <c r="F79" s="20">
        <f t="shared" si="6"/>
        <v>0</v>
      </c>
      <c r="G79" s="19">
        <f t="shared" si="4"/>
        <v>6.2631578947368425</v>
      </c>
      <c r="H79" s="19"/>
    </row>
    <row r="80" spans="1:8" ht="15">
      <c r="A80" s="19" t="s">
        <v>79</v>
      </c>
      <c r="B80" s="20">
        <v>0</v>
      </c>
      <c r="C80" s="20">
        <v>0</v>
      </c>
      <c r="D80" s="20">
        <v>0</v>
      </c>
      <c r="E80" s="20">
        <f t="shared" si="5"/>
        <v>0</v>
      </c>
      <c r="F80" s="20">
        <f t="shared" si="6"/>
        <v>0</v>
      </c>
      <c r="G80" s="19">
        <f t="shared" si="4"/>
        <v>6.2631578947368425</v>
      </c>
      <c r="H80" s="19"/>
    </row>
    <row r="81" spans="1:8" ht="15">
      <c r="A81" s="19" t="s">
        <v>80</v>
      </c>
      <c r="B81" s="20">
        <v>0</v>
      </c>
      <c r="C81" s="20">
        <v>0</v>
      </c>
      <c r="D81" s="20">
        <v>0</v>
      </c>
      <c r="E81" s="20">
        <f t="shared" si="5"/>
        <v>0</v>
      </c>
      <c r="F81" s="20">
        <f t="shared" si="6"/>
        <v>0</v>
      </c>
      <c r="G81" s="19">
        <f t="shared" si="4"/>
        <v>6.2631578947368425</v>
      </c>
      <c r="H81" s="19"/>
    </row>
    <row r="82" spans="1:8" ht="15">
      <c r="A82" s="19" t="s">
        <v>81</v>
      </c>
      <c r="B82" s="20">
        <v>6.0999999999999902E-2</v>
      </c>
      <c r="C82" s="20">
        <v>6.7500000000000004E-2</v>
      </c>
      <c r="D82" s="20">
        <v>6.0999999999999999E-2</v>
      </c>
      <c r="E82" s="20">
        <f t="shared" si="5"/>
        <v>6.3166666666666635E-2</v>
      </c>
      <c r="F82" s="20">
        <f t="shared" si="6"/>
        <v>3.7527767497325987E-3</v>
      </c>
      <c r="G82" s="19">
        <f t="shared" si="4"/>
        <v>39.508771929824547</v>
      </c>
      <c r="H82" s="19"/>
    </row>
    <row r="83" spans="1:8" ht="15">
      <c r="A83" s="19" t="s">
        <v>82</v>
      </c>
      <c r="B83" s="20">
        <v>3.2599999999999997E-2</v>
      </c>
      <c r="C83" s="20">
        <v>2.5299999999999899E-2</v>
      </c>
      <c r="D83" s="20">
        <v>2.46E-2</v>
      </c>
      <c r="E83" s="20">
        <f t="shared" si="5"/>
        <v>2.7499999999999965E-2</v>
      </c>
      <c r="F83" s="20">
        <f t="shared" si="6"/>
        <v>4.4305755833751676E-3</v>
      </c>
      <c r="G83" s="19">
        <f t="shared" si="4"/>
        <v>20.73684210526314</v>
      </c>
      <c r="H83" s="19"/>
    </row>
    <row r="84" spans="1:8" ht="15">
      <c r="A84" s="19" t="s">
        <v>83</v>
      </c>
      <c r="B84" s="20">
        <v>0</v>
      </c>
      <c r="C84" s="20">
        <v>0</v>
      </c>
      <c r="D84" s="20">
        <v>0</v>
      </c>
      <c r="E84" s="20">
        <f t="shared" si="5"/>
        <v>0</v>
      </c>
      <c r="F84" s="20">
        <f t="shared" si="6"/>
        <v>0</v>
      </c>
      <c r="G84" s="19">
        <f t="shared" si="4"/>
        <v>6.2631578947368425</v>
      </c>
      <c r="H84" s="19"/>
    </row>
    <row r="85" spans="1:8" ht="15">
      <c r="A85" s="19" t="s">
        <v>84</v>
      </c>
      <c r="B85" s="20">
        <v>0</v>
      </c>
      <c r="C85" s="20">
        <v>0</v>
      </c>
      <c r="D85" s="20">
        <v>0</v>
      </c>
      <c r="E85" s="20">
        <f t="shared" si="5"/>
        <v>0</v>
      </c>
      <c r="F85" s="20">
        <f t="shared" si="6"/>
        <v>0</v>
      </c>
      <c r="G85" s="19">
        <f t="shared" si="4"/>
        <v>6.2631578947368425</v>
      </c>
      <c r="H85" s="19"/>
    </row>
    <row r="86" spans="1:8" ht="15">
      <c r="A86" s="19" t="s">
        <v>85</v>
      </c>
      <c r="B86" s="20">
        <v>0</v>
      </c>
      <c r="C86" s="20">
        <v>0</v>
      </c>
      <c r="D86" s="20">
        <v>0</v>
      </c>
      <c r="E86" s="20">
        <f t="shared" si="5"/>
        <v>0</v>
      </c>
      <c r="F86" s="20">
        <f t="shared" si="6"/>
        <v>0</v>
      </c>
      <c r="G86" s="19">
        <f t="shared" si="4"/>
        <v>6.2631578947368425</v>
      </c>
      <c r="H86" s="19"/>
    </row>
    <row r="87" spans="1:8" ht="15">
      <c r="A87" s="19" t="s">
        <v>86</v>
      </c>
      <c r="B87" s="20">
        <v>0</v>
      </c>
      <c r="C87" s="20">
        <v>0</v>
      </c>
      <c r="D87" s="20">
        <v>0</v>
      </c>
      <c r="E87" s="20">
        <f t="shared" si="5"/>
        <v>0</v>
      </c>
      <c r="F87" s="20">
        <f t="shared" si="6"/>
        <v>0</v>
      </c>
      <c r="G87" s="19">
        <f t="shared" si="4"/>
        <v>6.2631578947368425</v>
      </c>
      <c r="H87" s="19"/>
    </row>
    <row r="88" spans="1:8" ht="15">
      <c r="A88" s="19" t="s">
        <v>87</v>
      </c>
      <c r="B88" s="20">
        <v>0</v>
      </c>
      <c r="C88" s="20">
        <v>0</v>
      </c>
      <c r="D88" s="20">
        <v>0</v>
      </c>
      <c r="E88" s="20">
        <f t="shared" si="5"/>
        <v>0</v>
      </c>
      <c r="F88" s="20">
        <f t="shared" si="6"/>
        <v>0</v>
      </c>
      <c r="G88" s="19">
        <f t="shared" si="4"/>
        <v>6.2631578947368425</v>
      </c>
      <c r="H88" s="19"/>
    </row>
    <row r="89" spans="1:8" ht="15">
      <c r="A89" s="19" t="s">
        <v>88</v>
      </c>
      <c r="B89" s="20">
        <v>0.72370000000000001</v>
      </c>
      <c r="C89" s="20">
        <v>0.68020000000000003</v>
      </c>
      <c r="D89" s="20">
        <v>0.66869999999999996</v>
      </c>
      <c r="E89" s="20">
        <f t="shared" si="5"/>
        <v>0.69086666666666663</v>
      </c>
      <c r="F89" s="20">
        <f t="shared" si="6"/>
        <v>2.9010055727857462E-2</v>
      </c>
      <c r="G89" s="19">
        <f t="shared" si="4"/>
        <v>369.87719298245617</v>
      </c>
      <c r="H89" s="19"/>
    </row>
    <row r="90" spans="1:8" ht="15">
      <c r="A90" s="19" t="s">
        <v>89</v>
      </c>
      <c r="B90" s="20">
        <v>1.01E-2</v>
      </c>
      <c r="C90" s="20">
        <v>1.9800000000000002E-2</v>
      </c>
      <c r="D90" s="20">
        <v>2.7400000000000001E-2</v>
      </c>
      <c r="E90" s="20">
        <f t="shared" si="5"/>
        <v>1.9100000000000002E-2</v>
      </c>
      <c r="F90" s="20">
        <f t="shared" si="6"/>
        <v>8.671216754296945E-3</v>
      </c>
      <c r="G90" s="19">
        <f t="shared" si="4"/>
        <v>16.315789473684212</v>
      </c>
      <c r="H90" s="19"/>
    </row>
    <row r="91" spans="1:8" ht="15">
      <c r="A91" s="19" t="s">
        <v>90</v>
      </c>
      <c r="B91" s="20">
        <v>0</v>
      </c>
      <c r="C91" s="20">
        <v>0</v>
      </c>
      <c r="D91" s="20">
        <v>0</v>
      </c>
      <c r="E91" s="20">
        <f t="shared" si="5"/>
        <v>0</v>
      </c>
      <c r="F91" s="20">
        <f t="shared" si="6"/>
        <v>0</v>
      </c>
      <c r="G91" s="19">
        <f t="shared" si="4"/>
        <v>6.2631578947368425</v>
      </c>
      <c r="H91" s="19"/>
    </row>
    <row r="92" spans="1:8" ht="15">
      <c r="A92" s="35" t="s">
        <v>91</v>
      </c>
      <c r="B92" s="36">
        <v>0.94489999999999996</v>
      </c>
      <c r="C92" s="36">
        <v>0.97719999999999996</v>
      </c>
      <c r="D92" s="36">
        <v>0.92210000000000003</v>
      </c>
      <c r="E92" s="36">
        <f t="shared" si="5"/>
        <v>0.94806666666666661</v>
      </c>
      <c r="F92" s="36">
        <f t="shared" si="6"/>
        <v>2.768615779289953E-2</v>
      </c>
      <c r="G92" s="35">
        <f t="shared" si="4"/>
        <v>505.24561403508767</v>
      </c>
      <c r="H92" s="19"/>
    </row>
    <row r="93" spans="1:8" ht="15">
      <c r="A93" s="19" t="s">
        <v>92</v>
      </c>
      <c r="B93" s="20">
        <v>0.12509999999999999</v>
      </c>
      <c r="C93" s="20">
        <v>8.6499999999999994E-2</v>
      </c>
      <c r="D93" s="20">
        <v>0.1013</v>
      </c>
      <c r="E93" s="20">
        <f t="shared" si="5"/>
        <v>0.10429999999999999</v>
      </c>
      <c r="F93" s="20">
        <f t="shared" si="6"/>
        <v>1.9474085344375044E-2</v>
      </c>
      <c r="G93" s="19">
        <f t="shared" si="4"/>
        <v>61.157894736842103</v>
      </c>
      <c r="H93" s="19"/>
    </row>
    <row r="94" spans="1:8" ht="15">
      <c r="A94" s="19" t="s">
        <v>93</v>
      </c>
      <c r="B94" s="20">
        <v>0</v>
      </c>
      <c r="C94" s="20">
        <v>0</v>
      </c>
      <c r="D94" s="20">
        <v>0</v>
      </c>
      <c r="E94" s="20">
        <f t="shared" si="5"/>
        <v>0</v>
      </c>
      <c r="F94" s="20">
        <f t="shared" si="6"/>
        <v>0</v>
      </c>
      <c r="G94" s="19">
        <f t="shared" si="4"/>
        <v>6.2631578947368425</v>
      </c>
      <c r="H94" s="19"/>
    </row>
    <row r="95" spans="1:8" ht="15">
      <c r="A95" s="19" t="s">
        <v>94</v>
      </c>
      <c r="B95" s="20">
        <v>0</v>
      </c>
      <c r="C95" s="20">
        <v>0</v>
      </c>
      <c r="D95" s="20">
        <v>0</v>
      </c>
      <c r="E95" s="20">
        <f t="shared" si="5"/>
        <v>0</v>
      </c>
      <c r="F95" s="20">
        <f t="shared" si="6"/>
        <v>0</v>
      </c>
      <c r="G95" s="19">
        <f t="shared" si="4"/>
        <v>6.2631578947368425</v>
      </c>
      <c r="H95" s="19"/>
    </row>
    <row r="96" spans="1:8" ht="15">
      <c r="A96" s="19" t="s">
        <v>95</v>
      </c>
      <c r="B96" s="20">
        <v>0</v>
      </c>
      <c r="C96" s="20">
        <v>0</v>
      </c>
      <c r="D96" s="20">
        <v>0</v>
      </c>
      <c r="E96" s="20">
        <f t="shared" si="5"/>
        <v>0</v>
      </c>
      <c r="F96" s="20">
        <f t="shared" si="6"/>
        <v>0</v>
      </c>
      <c r="G96" s="19">
        <f t="shared" si="4"/>
        <v>6.2631578947368425</v>
      </c>
      <c r="H96" s="19"/>
    </row>
    <row r="97" spans="1:8" ht="15">
      <c r="A97" s="19" t="s">
        <v>96</v>
      </c>
      <c r="B97" s="20">
        <v>0</v>
      </c>
      <c r="C97" s="20">
        <v>0</v>
      </c>
      <c r="D97" s="20">
        <v>0</v>
      </c>
      <c r="E97" s="20">
        <f t="shared" si="5"/>
        <v>0</v>
      </c>
      <c r="F97" s="20">
        <f t="shared" si="6"/>
        <v>0</v>
      </c>
      <c r="G97" s="19">
        <f t="shared" si="4"/>
        <v>6.2631578947368425</v>
      </c>
      <c r="H97" s="19"/>
    </row>
    <row r="98" spans="1:8" ht="15">
      <c r="A98" s="19"/>
      <c r="B98" s="19"/>
      <c r="C98" s="19"/>
      <c r="D98" s="19"/>
      <c r="E98" s="19"/>
      <c r="F98" s="19"/>
      <c r="G98" s="19"/>
      <c r="H98" s="19"/>
    </row>
    <row r="99" spans="1:8" ht="29.25">
      <c r="A99" s="21" t="s">
        <v>164</v>
      </c>
      <c r="B99" s="19">
        <v>0</v>
      </c>
      <c r="C99" s="19">
        <v>5</v>
      </c>
      <c r="D99" s="19">
        <v>10</v>
      </c>
      <c r="E99" s="19">
        <v>20</v>
      </c>
      <c r="F99" s="19">
        <v>40</v>
      </c>
      <c r="G99" s="19">
        <v>80</v>
      </c>
      <c r="H99" s="19"/>
    </row>
    <row r="100" spans="1:8" ht="15">
      <c r="A100" s="19" t="s">
        <v>157</v>
      </c>
      <c r="B100" s="19">
        <v>0</v>
      </c>
      <c r="C100" s="19">
        <v>0.12870000000000001</v>
      </c>
      <c r="D100" s="19">
        <v>0.2462</v>
      </c>
      <c r="E100" s="19">
        <v>0.47989999999999999</v>
      </c>
      <c r="F100" s="19">
        <v>0.83499999999999996</v>
      </c>
      <c r="G100" s="19">
        <v>1.3154999999999999</v>
      </c>
      <c r="H100" s="19"/>
    </row>
    <row r="101" spans="1:8" ht="15">
      <c r="A101" s="19" t="s">
        <v>157</v>
      </c>
      <c r="B101" s="19">
        <v>0</v>
      </c>
      <c r="C101" s="19">
        <v>0.23219999999999999</v>
      </c>
      <c r="D101" s="19">
        <v>0.42870000000000003</v>
      </c>
      <c r="E101" s="19">
        <v>0.6573</v>
      </c>
      <c r="F101" s="19">
        <v>1.1680999999999999</v>
      </c>
      <c r="G101" s="19">
        <v>1.6348</v>
      </c>
      <c r="H101" s="19"/>
    </row>
    <row r="102" spans="1:8" ht="15">
      <c r="A102" s="19" t="s">
        <v>157</v>
      </c>
      <c r="B102" s="19">
        <v>0</v>
      </c>
      <c r="C102" s="19">
        <v>7.6E-3</v>
      </c>
      <c r="D102" s="19">
        <v>7.4099999999999999E-2</v>
      </c>
      <c r="E102" s="19">
        <v>0.1832</v>
      </c>
      <c r="F102" s="19">
        <v>0.40889999999999999</v>
      </c>
      <c r="G102" s="19">
        <v>0.73360000000000003</v>
      </c>
      <c r="H102" s="19"/>
    </row>
    <row r="103" spans="1:8" ht="15">
      <c r="A103" s="19"/>
      <c r="B103" s="19"/>
      <c r="C103" s="19"/>
      <c r="D103" s="19"/>
      <c r="E103" s="19"/>
      <c r="F103" s="19"/>
      <c r="G103" s="19"/>
      <c r="H103" s="19"/>
    </row>
    <row r="104" spans="1:8" ht="15">
      <c r="A104" s="19"/>
      <c r="B104" s="19"/>
      <c r="C104" s="19"/>
      <c r="D104" s="19"/>
      <c r="E104" s="19"/>
      <c r="F104" s="19"/>
      <c r="G104" s="19"/>
      <c r="H104" s="19"/>
    </row>
    <row r="105" spans="1:8">
      <c r="A105">
        <v>0</v>
      </c>
      <c r="B105">
        <v>0</v>
      </c>
    </row>
    <row r="106" spans="1:8">
      <c r="A106">
        <v>5</v>
      </c>
      <c r="B106">
        <v>0.12870000000000001</v>
      </c>
    </row>
    <row r="107" spans="1:8">
      <c r="A107">
        <v>10</v>
      </c>
      <c r="B107">
        <v>0.2462</v>
      </c>
    </row>
    <row r="108" spans="1:8">
      <c r="A108">
        <v>20</v>
      </c>
      <c r="B108">
        <v>0.47989999999999999</v>
      </c>
    </row>
    <row r="109" spans="1:8">
      <c r="A109">
        <v>40</v>
      </c>
      <c r="B109">
        <v>0.83499999999999996</v>
      </c>
    </row>
    <row r="110" spans="1:8">
      <c r="A110">
        <v>80</v>
      </c>
      <c r="B110">
        <v>1.3154999999999999</v>
      </c>
    </row>
    <row r="115" spans="1:2">
      <c r="A115">
        <v>0</v>
      </c>
      <c r="B115">
        <v>0</v>
      </c>
    </row>
    <row r="116" spans="1:2">
      <c r="A116">
        <v>5</v>
      </c>
      <c r="B116">
        <v>0.23219999999999999</v>
      </c>
    </row>
    <row r="117" spans="1:2">
      <c r="A117">
        <v>10</v>
      </c>
      <c r="B117">
        <v>0.42870000000000003</v>
      </c>
    </row>
    <row r="118" spans="1:2">
      <c r="A118">
        <v>20</v>
      </c>
      <c r="B118">
        <v>0.6573</v>
      </c>
    </row>
    <row r="119" spans="1:2">
      <c r="A119">
        <v>40</v>
      </c>
      <c r="B119">
        <v>1.1680999999999999</v>
      </c>
    </row>
    <row r="120" spans="1:2">
      <c r="A120">
        <v>80</v>
      </c>
      <c r="B120">
        <v>1.6348</v>
      </c>
    </row>
    <row r="137" spans="1:2">
      <c r="A137">
        <v>0</v>
      </c>
      <c r="B137">
        <v>0</v>
      </c>
    </row>
    <row r="138" spans="1:2">
      <c r="A138">
        <v>5</v>
      </c>
      <c r="B138">
        <v>7.6E-3</v>
      </c>
    </row>
    <row r="139" spans="1:2">
      <c r="A139">
        <v>10</v>
      </c>
      <c r="B139">
        <v>7.4099999999999999E-2</v>
      </c>
    </row>
    <row r="140" spans="1:2">
      <c r="A140">
        <v>20</v>
      </c>
      <c r="B140">
        <v>0.1832</v>
      </c>
    </row>
    <row r="141" spans="1:2">
      <c r="A141">
        <v>40</v>
      </c>
      <c r="B141">
        <v>0.40889999999999999</v>
      </c>
    </row>
    <row r="142" spans="1:2">
      <c r="A142">
        <v>80</v>
      </c>
      <c r="B142">
        <v>0.73360000000000003</v>
      </c>
    </row>
  </sheetData>
  <mergeCells count="3">
    <mergeCell ref="A5:E5"/>
    <mergeCell ref="A6:A7"/>
    <mergeCell ref="B6:E6"/>
  </mergeCells>
  <phoneticPr fontId="11" type="noConversion"/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21</vt:i4>
      </vt:variant>
    </vt:vector>
  </HeadingPairs>
  <TitlesOfParts>
    <vt:vector size="21" baseType="lpstr">
      <vt:lpstr>Eotaxin</vt:lpstr>
      <vt:lpstr> GM-CSF</vt:lpstr>
      <vt:lpstr>GROα</vt:lpstr>
      <vt:lpstr>IFN-γ</vt:lpstr>
      <vt:lpstr>IL-1B</vt:lpstr>
      <vt:lpstr>IL-2</vt:lpstr>
      <vt:lpstr>IL-4</vt:lpstr>
      <vt:lpstr>IL-5</vt:lpstr>
      <vt:lpstr>IL-6</vt:lpstr>
      <vt:lpstr>IL-8</vt:lpstr>
      <vt:lpstr>IL-12</vt:lpstr>
      <vt:lpstr>IL-13</vt:lpstr>
      <vt:lpstr>IL-18</vt:lpstr>
      <vt:lpstr>IP-10</vt:lpstr>
      <vt:lpstr>MCP-1</vt:lpstr>
      <vt:lpstr>MIP-1α</vt:lpstr>
      <vt:lpstr>MIP-1β</vt:lpstr>
      <vt:lpstr>RANTES</vt:lpstr>
      <vt:lpstr>SDF-1α</vt:lpstr>
      <vt:lpstr>TNF-α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lenovo</cp:lastModifiedBy>
  <dcterms:created xsi:type="dcterms:W3CDTF">2018-02-27T11:14:00Z</dcterms:created>
  <dcterms:modified xsi:type="dcterms:W3CDTF">2019-07-15T04:02:51Z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